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345" activeTab="0"/>
  </bookViews>
  <sheets>
    <sheet name="Description" sheetId="1" r:id="rId1"/>
    <sheet name="Spreadsheet" sheetId="2" r:id="rId2"/>
  </sheets>
  <definedNames>
    <definedName name="_xlnm.Print_Area" localSheetId="1">'Spreadsheet'!$B$1:$O$89</definedName>
    <definedName name="ZA0" localSheetId="1">"Crystal Ball Data : Ver. 5.5"</definedName>
    <definedName name="ZA0A" localSheetId="1">14+113</definedName>
    <definedName name="ZA0F" localSheetId="1">3+102</definedName>
    <definedName name="ZA0T" localSheetId="1">1182710+0</definedName>
    <definedName name="ZA100" localSheetId="1">'Spreadsheet'!$C$4+"bAnnual Gross Rent, first year"+33+180000+182400+200640</definedName>
    <definedName name="ZA101" localSheetId="1">'Spreadsheet'!$C$5+"bVacancy and Collection factor"+5+0.03+0.05+0.08</definedName>
    <definedName name="ZA102" localSheetId="1">'Spreadsheet'!$C$6+"bOperating Expenses, first year"+33+49986+55540+61094</definedName>
    <definedName name="ZA103" localSheetId="1">'Spreadsheet'!$C$7+"bAnnual % change in rent"+261+0.027+0.03+0.033</definedName>
    <definedName name="ZA104" localSheetId="1">'Spreadsheet'!$C$8+"bAnnual % change in expenses"+261+0.027+0.03+0.033</definedName>
    <definedName name="ZA105" localSheetId="1">'Spreadsheet'!$C$10+"aStated Annual Interest rate"+261+0.06+0.0075</definedName>
    <definedName name="ZA106" localSheetId="1">'Spreadsheet'!$C$13+"aCPI Annual Increase"+517+0.03+0.003</definedName>
    <definedName name="ZA107" localSheetId="1">'Spreadsheet'!$C$14+"aAfter tax, Real Discount rate"+517+0.08+0.008</definedName>
    <definedName name="ZA108" localSheetId="1">'Spreadsheet'!$C$15+"bCap Rate assumed at date of sale"+517+0.075+0.078+0.084</definedName>
    <definedName name="ZA109" localSheetId="1">'Spreadsheet'!$C$16+"bTransaction costs as % of sales price"+517+0.07+0.09+0.1</definedName>
    <definedName name="ZA110" localSheetId="1">'Spreadsheet'!$C$17+"aCap Rate at Purchase"+517+0.0906+0.00906</definedName>
    <definedName name="ZA111" localSheetId="1">'Spreadsheet'!$C$11+"bLoan Term (years)"+545+20+25+30</definedName>
    <definedName name="ZA112" localSheetId="1">'Spreadsheet'!$C$9+"bLoan to Value ratio"+261+0.6+0.75+0.8</definedName>
    <definedName name="ZA113" localSheetId="1">'Spreadsheet'!$C$12+"bPercent of price in improvements"+261+0.8+0.85+0.9</definedName>
    <definedName name="ZF100" localSheetId="1">'Spreadsheet'!$C$24+"Property Valuation"+""+553+553+473+595+558+888+1017+4+3+"-"+"+"+2.6+50+2+4+95+64977.9249448123+5+2+"-"+"+"+-1+-1+0</definedName>
    <definedName name="ZF101" localSheetId="1">'Spreadsheet'!$C$37+"NPV of Real Cash Flow"+""+33+33+473+309+1042+602+1501+4+3+"-"+"+"+2.6+50+2+4+95+8636.58943350135+5+2+"-"+"+"+-1+-1+0</definedName>
    <definedName name="ZF102" localSheetId="1">'Spreadsheet'!$C$38+"After Tax Real Internal Rate of Return:"+""+517+517+473+278+555+571+1014+4+3+"-"+"+"+2.6+50+2+4+95+0.00710586308806242+5+2+"-"+"+"+-1+-1+0</definedName>
  </definedNames>
  <calcPr fullCalcOnLoad="1"/>
</workbook>
</file>

<file path=xl/comments2.xml><?xml version="1.0" encoding="utf-8"?>
<comments xmlns="http://schemas.openxmlformats.org/spreadsheetml/2006/main">
  <authors>
    <author>William Ferrigno</author>
  </authors>
  <commentList>
    <comment ref="C4" authorId="0">
      <text>
        <r>
          <rPr>
            <sz val="8"/>
            <rFont val="Tahoma"/>
            <family val="0"/>
          </rPr>
          <t>Assumption: Annual Gross Rent, first year
Triangular distribution
   Minimum 180,000
   Likeliest 182,400
   Maximum 200,640
Selected range is 
   from  180,000 to  200,640</t>
        </r>
      </text>
    </comment>
    <comment ref="C5" authorId="0">
      <text>
        <r>
          <rPr>
            <sz val="8"/>
            <rFont val="Tahoma"/>
            <family val="0"/>
          </rPr>
          <t>Assumption: Vacancy and Collection factor
Triangular distribution
   Minimum 3%
   Likeliest 5%
   Maximum 8%
Selected range is 
   from  3% to  8%</t>
        </r>
      </text>
    </comment>
    <comment ref="C6" authorId="0">
      <text>
        <r>
          <rPr>
            <sz val="8"/>
            <rFont val="Tahoma"/>
            <family val="0"/>
          </rPr>
          <t>Assumption: Operating Expenses, first year
Triangular distribution
   Minimum 49,986
   Likeliest 55,540
   Maximum 61,094
Selected range is 
   from  49,986 to  61,094</t>
        </r>
      </text>
    </comment>
    <comment ref="C7" authorId="0">
      <text>
        <r>
          <rPr>
            <sz val="8"/>
            <rFont val="Tahoma"/>
            <family val="0"/>
          </rPr>
          <t>Assumption: Annual % change in rent
Triangular distribution
   Minimum 2.7%
   Likeliest 3.0%
   Maximum 3.3%
Selected range is 
   from  2.7% to  3.3%</t>
        </r>
      </text>
    </comment>
    <comment ref="C8" authorId="0">
      <text>
        <r>
          <rPr>
            <sz val="8"/>
            <rFont val="Tahoma"/>
            <family val="0"/>
          </rPr>
          <t>Assumption: Annual % change in expenses
Triangular distribution
   Minimum 2.7%
   Likeliest 3.0%
   Maximum 3.3%
Selected range is 
   from  2.7% to  3.3%</t>
        </r>
      </text>
    </comment>
    <comment ref="C10" authorId="0">
      <text>
        <r>
          <rPr>
            <sz val="8"/>
            <rFont val="Tahoma"/>
            <family val="0"/>
          </rPr>
          <t>Assumption: Stated Annual Interest rate
Normal distribution
   Mean 6.0%
   Standard Dev. 0.8%
Selected range is 
   from  -Infinity to  +Infinity</t>
        </r>
      </text>
    </comment>
    <comment ref="C13" authorId="0">
      <text>
        <r>
          <rPr>
            <sz val="8"/>
            <rFont val="Tahoma"/>
            <family val="0"/>
          </rPr>
          <t>Assumption: CPI Annual Increase
Normal distribution
   Mean 3.00%
   Standard Dev. 0.30%
Selected range is 
   from  -Infinity to  +Infinity</t>
        </r>
      </text>
    </comment>
    <comment ref="C14" authorId="0">
      <text>
        <r>
          <rPr>
            <sz val="8"/>
            <rFont val="Tahoma"/>
            <family val="0"/>
          </rPr>
          <t>Assumption: After tax, Real Discount rate
Normal distribution
   Mean 8.00%
   Standard Dev. 0.80%
Selected range is 
   from  -Infinity to  +Infinity</t>
        </r>
      </text>
    </comment>
    <comment ref="C15" authorId="0">
      <text>
        <r>
          <rPr>
            <sz val="8"/>
            <rFont val="Tahoma"/>
            <family val="0"/>
          </rPr>
          <t>Assumption: Cap Rate assumed at date of sale
Triangular distribution
   Minimum 7.50%
   Likeliest 7.80%
   Maximum 8.40%
Selected range is 
   from  7.50% to  8.40%</t>
        </r>
      </text>
    </comment>
    <comment ref="C16" authorId="0">
      <text>
        <r>
          <rPr>
            <sz val="8"/>
            <rFont val="Tahoma"/>
            <family val="0"/>
          </rPr>
          <t>Assumption: Transaction costs as % of sales price
Triangular distribution
   Minimum 7.00%
   Likeliest 9.00%
   Maximum 10.00%
Selected range is 
   from  7.00% to  10.00%</t>
        </r>
      </text>
    </comment>
    <comment ref="C17" authorId="0">
      <text>
        <r>
          <rPr>
            <sz val="8"/>
            <rFont val="Tahoma"/>
            <family val="0"/>
          </rPr>
          <t>Assumption: Cap Rate at Purchase
Normal distribution
   Mean 9.06%
   Standard Dev. 0.91%
Selected range is 
   from  -Infinity to  +Infinity</t>
        </r>
      </text>
    </comment>
    <comment ref="C11" authorId="0">
      <text>
        <r>
          <rPr>
            <sz val="8"/>
            <rFont val="Tahoma"/>
            <family val="0"/>
          </rPr>
          <t>Assumption: Loan Term (years)
Triangular distribution
   Minimum 20.00
   Likeliest 25.00
   Maximum 30.00
Selected range is 
   from  20.00 to  30.00</t>
        </r>
      </text>
    </comment>
    <comment ref="C9" authorId="0">
      <text>
        <r>
          <rPr>
            <sz val="8"/>
            <rFont val="Tahoma"/>
            <family val="0"/>
          </rPr>
          <t>Assumption: Loan to Value ratio
Triangular distribution
   Minimum 60.0%
   Likeliest 75.0%
   Maximum 80.0%
Selected range is 
   from  60.0% to  80.0%</t>
        </r>
      </text>
    </comment>
    <comment ref="C12" authorId="0">
      <text>
        <r>
          <rPr>
            <sz val="8"/>
            <rFont val="Tahoma"/>
            <family val="0"/>
          </rPr>
          <t>Assumption: Percent of price in improvements
Triangular distribution
   Minimum 80.0%
   Likeliest 85.0%
   Maximum 90.0%
Selected range is 
   from  80.0% to  90.0%</t>
        </r>
      </text>
    </comment>
    <comment ref="B12" authorId="0">
      <text>
        <r>
          <rPr>
            <b/>
            <sz val="8"/>
            <rFont val="Tahoma"/>
            <family val="0"/>
          </rPr>
          <t>William Ferrigno:</t>
        </r>
        <r>
          <rPr>
            <sz val="8"/>
            <rFont val="Tahoma"/>
            <family val="0"/>
          </rPr>
          <t xml:space="preserve">
This is the percentage of the property that should be depreciated (land should not be depreciated).</t>
        </r>
      </text>
    </comment>
  </commentList>
</comments>
</file>

<file path=xl/sharedStrings.xml><?xml version="1.0" encoding="utf-8"?>
<sst xmlns="http://schemas.openxmlformats.org/spreadsheetml/2006/main" count="114" uniqueCount="71">
  <si>
    <t>DECISION ANALYSIS FACTORS</t>
  </si>
  <si>
    <t>Real Cash Flow to Owner</t>
  </si>
  <si>
    <t>Present Value of Real Cash Flow</t>
  </si>
  <si>
    <t>After Tax Real Internal Rate of Return:</t>
  </si>
  <si>
    <t>year</t>
  </si>
  <si>
    <t>PROFORMA INCOME STATEMENT</t>
  </si>
  <si>
    <t>Vacancy and Collection Loses</t>
  </si>
  <si>
    <t>Annual Gross Rental Income</t>
  </si>
  <si>
    <t>Effective Rental</t>
  </si>
  <si>
    <t>Operating Expenses</t>
  </si>
  <si>
    <t>Net Operating Income</t>
  </si>
  <si>
    <t>Interest Expense</t>
  </si>
  <si>
    <t>Depreciation (cost recovery)</t>
  </si>
  <si>
    <t>Taxable Income</t>
  </si>
  <si>
    <t>Income Tax Liability</t>
  </si>
  <si>
    <t>Net Income After Tax</t>
  </si>
  <si>
    <t>PROFORMA CASH FLOW STATEMENT</t>
  </si>
  <si>
    <t>Debt Service</t>
  </si>
  <si>
    <t>Equity Dividend (cash to owner)</t>
  </si>
  <si>
    <t>Down Payment/Reversion</t>
  </si>
  <si>
    <t>Total Cash Flow to Owner</t>
  </si>
  <si>
    <t>Purchasing Power Adjustment</t>
  </si>
  <si>
    <t>ANALYSIS OF REVERSION ON SALE</t>
  </si>
  <si>
    <t>Cap Rate At Sale Date</t>
  </si>
  <si>
    <t>Capitalized Value (Sale Price)</t>
  </si>
  <si>
    <t>Transaction Cost</t>
  </si>
  <si>
    <t>Net Sales Price</t>
  </si>
  <si>
    <t>Book Value At Sales Date (cost-dep)</t>
  </si>
  <si>
    <t>Capital Gain ( Net Price - BV)</t>
  </si>
  <si>
    <t>Capital Gains Tax</t>
  </si>
  <si>
    <t>Mortgage Balance Owed</t>
  </si>
  <si>
    <t>Reversion in nominal dollars to owner at sales date</t>
  </si>
  <si>
    <t>MORTGAGE LOAN AMORTIZATION SCHEDULE</t>
  </si>
  <si>
    <t>Balance Owed, beginning of year</t>
  </si>
  <si>
    <t>Annual Mortgage Payment</t>
  </si>
  <si>
    <t>Interest Portion of Payment</t>
  </si>
  <si>
    <t>Amortization of principal</t>
  </si>
  <si>
    <t>Balance Owed, end of year</t>
  </si>
  <si>
    <t>na</t>
  </si>
  <si>
    <t>Vacancy and Collection Losses</t>
  </si>
  <si>
    <t>Annual Gross Rent, first year</t>
  </si>
  <si>
    <t>Vacancy and Collection factor</t>
  </si>
  <si>
    <t>Operating Expenses, first year</t>
  </si>
  <si>
    <t>Annual % change in rent</t>
  </si>
  <si>
    <t>Annual % change in expenses</t>
  </si>
  <si>
    <t>Loan to Value ratio</t>
  </si>
  <si>
    <t>Stated Annual Interest rate</t>
  </si>
  <si>
    <t>Loan Term (years)</t>
  </si>
  <si>
    <t>Percent of price in improvements</t>
  </si>
  <si>
    <t>Recovery period (years)</t>
  </si>
  <si>
    <t>Capital Gains tax rate</t>
  </si>
  <si>
    <t>CPI Annual Increase</t>
  </si>
  <si>
    <t>After tax, Real Discount rate</t>
  </si>
  <si>
    <t>Cap Rate assumed at date of sale</t>
  </si>
  <si>
    <t>Transaction costs as % of sales price</t>
  </si>
  <si>
    <t>Cap Rate at Purchase</t>
  </si>
  <si>
    <t>Loan Amount</t>
  </si>
  <si>
    <t>Equity Required</t>
  </si>
  <si>
    <t>Mortgage Loan Constant</t>
  </si>
  <si>
    <t>NPV of Real Cash Flow:</t>
  </si>
  <si>
    <t>Property Valuation:</t>
  </si>
  <si>
    <t>Commercial Real Estate Valuation and Financial Feasibility</t>
  </si>
  <si>
    <t>Net Operating Income Projected, Year After Sale (Year 11)</t>
  </si>
  <si>
    <t>Income tax rate (Corporate)</t>
  </si>
  <si>
    <t>Source</t>
  </si>
  <si>
    <t>Omnibus Budget Reconciliation Act of 1993</t>
  </si>
  <si>
    <t>DEFINED VARIABLES</t>
  </si>
  <si>
    <t>ASSUMPTIONS</t>
  </si>
  <si>
    <t>ECONOMIC VALUES, CALCULATED BY MODEL</t>
  </si>
  <si>
    <t>IRS - Varies based on taxable income</t>
  </si>
  <si>
    <t>IRS - Varies based on income tax bracket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</si>
</sst>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0%"/>
    <numFmt numFmtId="167" formatCode="0.0000%"/>
  </numFmts>
  <fonts count="11">
    <font>
      <sz val="10"/>
      <name val="Arial"/>
      <family val="0"/>
    </font>
    <font>
      <b/>
      <sz val="10"/>
      <name val="Arial"/>
      <family val="2"/>
    </font>
    <font>
      <b/>
      <i/>
      <sz val="10"/>
      <name val="Arial"/>
      <family val="2"/>
    </font>
    <font>
      <b/>
      <sz val="12"/>
      <name val="Arial"/>
      <family val="2"/>
    </font>
    <font>
      <b/>
      <sz val="14"/>
      <name val="Arial"/>
      <family val="2"/>
    </font>
    <font>
      <sz val="8"/>
      <name val="Tahoma"/>
      <family val="0"/>
    </font>
    <font>
      <i/>
      <sz val="10"/>
      <name val="Arial"/>
      <family val="2"/>
    </font>
    <font>
      <b/>
      <sz val="8"/>
      <name val="Tahoma"/>
      <family val="0"/>
    </font>
    <font>
      <i/>
      <sz val="8"/>
      <name val="Arial"/>
      <family val="2"/>
    </font>
    <font>
      <b/>
      <sz val="16"/>
      <color indexed="18"/>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15"/>
        <bgColor indexed="64"/>
      </patternFill>
    </fill>
    <fill>
      <patternFill patternType="solid">
        <fgColor indexed="9"/>
        <bgColor indexed="64"/>
      </patternFill>
    </fill>
    <fill>
      <patternFill patternType="solid">
        <fgColor indexed="11"/>
        <bgColor indexed="64"/>
      </patternFill>
    </fill>
  </fills>
  <borders count="9">
    <border>
      <left/>
      <right/>
      <top/>
      <bottom/>
      <diagonal/>
    </border>
    <border>
      <left>
        <color indexed="63"/>
      </left>
      <right>
        <color indexed="63"/>
      </right>
      <top style="medium"/>
      <bottom style="thin"/>
    </border>
    <border>
      <left>
        <color indexed="63"/>
      </left>
      <right>
        <color indexed="63"/>
      </right>
      <top style="medium"/>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color indexed="63"/>
      </top>
      <bottom style="medium">
        <color indexed="18"/>
      </bottom>
    </border>
    <border>
      <left style="thin"/>
      <right>
        <color indexed="63"/>
      </right>
      <top style="thin"/>
      <bottom style="thin"/>
    </border>
    <border>
      <left>
        <color indexed="63"/>
      </left>
      <right>
        <color indexed="63"/>
      </right>
      <top style="thin"/>
      <bottom style="thin"/>
    </border>
    <border>
      <left style="medium">
        <color indexed="18"/>
      </left>
      <right style="medium">
        <color indexed="18"/>
      </right>
      <top style="medium">
        <color indexed="18"/>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0" xfId="0" applyFont="1" applyFill="1" applyBorder="1" applyAlignment="1">
      <alignment/>
    </xf>
    <xf numFmtId="44" fontId="0" fillId="0" borderId="0" xfId="17" applyBorder="1" applyAlignment="1">
      <alignment/>
    </xf>
    <xf numFmtId="10" fontId="0" fillId="0" borderId="0" xfId="19" applyNumberFormat="1" applyBorder="1" applyAlignment="1">
      <alignment/>
    </xf>
    <xf numFmtId="3" fontId="0" fillId="2" borderId="0" xfId="0" applyNumberFormat="1" applyFill="1" applyBorder="1" applyAlignment="1">
      <alignment/>
    </xf>
    <xf numFmtId="37" fontId="0" fillId="2" borderId="0" xfId="17" applyNumberFormat="1" applyFill="1" applyBorder="1" applyAlignment="1">
      <alignment/>
    </xf>
    <xf numFmtId="37" fontId="0" fillId="2" borderId="0" xfId="0" applyNumberFormat="1" applyFill="1" applyBorder="1" applyAlignment="1">
      <alignment/>
    </xf>
    <xf numFmtId="37" fontId="0" fillId="2" borderId="0" xfId="0" applyNumberFormat="1" applyFill="1" applyBorder="1" applyAlignment="1">
      <alignment horizontal="right"/>
    </xf>
    <xf numFmtId="3" fontId="0" fillId="2" borderId="0" xfId="0" applyNumberFormat="1" applyFill="1" applyBorder="1" applyAlignment="1">
      <alignment horizontal="right"/>
    </xf>
    <xf numFmtId="0" fontId="1" fillId="3" borderId="1" xfId="0" applyFont="1" applyFill="1" applyBorder="1" applyAlignment="1">
      <alignment/>
    </xf>
    <xf numFmtId="44" fontId="0" fillId="3" borderId="1" xfId="17" applyFill="1" applyBorder="1" applyAlignment="1">
      <alignment/>
    </xf>
    <xf numFmtId="0" fontId="0" fillId="4" borderId="0" xfId="0" applyFill="1" applyAlignment="1">
      <alignment/>
    </xf>
    <xf numFmtId="0" fontId="0" fillId="4" borderId="0" xfId="0" applyFill="1" applyBorder="1" applyAlignment="1">
      <alignment/>
    </xf>
    <xf numFmtId="0" fontId="1" fillId="4" borderId="0" xfId="0" applyFont="1" applyFill="1" applyBorder="1" applyAlignment="1">
      <alignment/>
    </xf>
    <xf numFmtId="10" fontId="0" fillId="4" borderId="0" xfId="19" applyNumberFormat="1" applyFill="1" applyBorder="1" applyAlignment="1">
      <alignment/>
    </xf>
    <xf numFmtId="0" fontId="1" fillId="4" borderId="0" xfId="0" applyFont="1" applyFill="1" applyBorder="1" applyAlignment="1">
      <alignment horizontal="left" indent="1"/>
    </xf>
    <xf numFmtId="0" fontId="0" fillId="4" borderId="0" xfId="0" applyFill="1" applyBorder="1" applyAlignment="1">
      <alignment horizontal="left" indent="1"/>
    </xf>
    <xf numFmtId="164" fontId="0" fillId="4" borderId="0" xfId="19" applyNumberFormat="1" applyFill="1" applyBorder="1" applyAlignment="1">
      <alignment/>
    </xf>
    <xf numFmtId="1" fontId="0" fillId="4" borderId="0" xfId="19" applyNumberFormat="1" applyFill="1" applyBorder="1" applyAlignment="1">
      <alignment/>
    </xf>
    <xf numFmtId="37" fontId="0" fillId="4" borderId="0" xfId="0" applyNumberFormat="1" applyFill="1" applyBorder="1" applyAlignment="1">
      <alignment/>
    </xf>
    <xf numFmtId="0" fontId="2" fillId="4" borderId="0" xfId="0" applyFont="1" applyFill="1" applyBorder="1" applyAlignment="1">
      <alignment horizontal="right"/>
    </xf>
    <xf numFmtId="3" fontId="0" fillId="4" borderId="0" xfId="0" applyNumberFormat="1" applyFill="1" applyBorder="1" applyAlignment="1">
      <alignment/>
    </xf>
    <xf numFmtId="0" fontId="0" fillId="4" borderId="0" xfId="0" applyFill="1" applyBorder="1" applyAlignment="1">
      <alignment horizontal="center"/>
    </xf>
    <xf numFmtId="3" fontId="0" fillId="4" borderId="0" xfId="0" applyNumberFormat="1" applyFill="1" applyBorder="1" applyAlignment="1">
      <alignment horizontal="center"/>
    </xf>
    <xf numFmtId="37" fontId="0" fillId="4" borderId="0" xfId="17" applyNumberFormat="1" applyFill="1" applyBorder="1" applyAlignment="1">
      <alignment/>
    </xf>
    <xf numFmtId="44" fontId="0" fillId="4" borderId="0" xfId="17" applyFill="1" applyBorder="1" applyAlignment="1">
      <alignment/>
    </xf>
    <xf numFmtId="44" fontId="0" fillId="4" borderId="0" xfId="0" applyNumberFormat="1" applyFill="1" applyBorder="1" applyAlignment="1">
      <alignment/>
    </xf>
    <xf numFmtId="37" fontId="0" fillId="4" borderId="0" xfId="0" applyNumberFormat="1" applyFill="1" applyBorder="1" applyAlignment="1">
      <alignment horizontal="right"/>
    </xf>
    <xf numFmtId="37" fontId="0" fillId="4" borderId="0" xfId="0" applyNumberFormat="1" applyFill="1" applyBorder="1" applyAlignment="1">
      <alignment horizontal="center"/>
    </xf>
    <xf numFmtId="9" fontId="0" fillId="4" borderId="0" xfId="19" applyFill="1" applyBorder="1" applyAlignment="1">
      <alignment/>
    </xf>
    <xf numFmtId="37" fontId="0" fillId="4" borderId="0" xfId="0" applyNumberFormat="1" applyFont="1" applyFill="1" applyBorder="1" applyAlignment="1">
      <alignment/>
    </xf>
    <xf numFmtId="165" fontId="0" fillId="4" borderId="0" xfId="0" applyNumberFormat="1" applyFill="1" applyBorder="1" applyAlignment="1">
      <alignment/>
    </xf>
    <xf numFmtId="0" fontId="1" fillId="3" borderId="2" xfId="0" applyFont="1" applyFill="1" applyBorder="1" applyAlignment="1">
      <alignment/>
    </xf>
    <xf numFmtId="44" fontId="1" fillId="5" borderId="3" xfId="17" applyFont="1" applyFill="1" applyBorder="1" applyAlignment="1">
      <alignment/>
    </xf>
    <xf numFmtId="10" fontId="1" fillId="5" borderId="4" xfId="0" applyNumberFormat="1" applyFont="1" applyFill="1" applyBorder="1" applyAlignment="1">
      <alignment/>
    </xf>
    <xf numFmtId="3" fontId="1" fillId="4" borderId="5" xfId="0" applyNumberFormat="1" applyFont="1" applyFill="1" applyBorder="1" applyAlignment="1">
      <alignment horizontal="center"/>
    </xf>
    <xf numFmtId="3" fontId="1" fillId="4" borderId="6" xfId="0" applyNumberFormat="1" applyFont="1" applyFill="1" applyBorder="1" applyAlignment="1">
      <alignment horizontal="center"/>
    </xf>
    <xf numFmtId="3" fontId="1" fillId="2" borderId="6" xfId="0" applyNumberFormat="1" applyFont="1" applyFill="1" applyBorder="1" applyAlignment="1">
      <alignment horizontal="center"/>
    </xf>
    <xf numFmtId="0" fontId="2" fillId="4" borderId="0" xfId="0" applyFont="1" applyFill="1" applyBorder="1" applyAlignment="1">
      <alignment/>
    </xf>
    <xf numFmtId="0" fontId="8" fillId="4" borderId="0" xfId="0" applyFont="1" applyFill="1" applyBorder="1" applyAlignment="1">
      <alignment/>
    </xf>
    <xf numFmtId="44" fontId="1" fillId="5" borderId="7" xfId="17" applyFont="1" applyFill="1" applyBorder="1" applyAlignment="1">
      <alignment/>
    </xf>
    <xf numFmtId="0" fontId="1" fillId="4" borderId="0" xfId="0" applyFont="1" applyFill="1" applyBorder="1" applyAlignment="1">
      <alignment horizontal="left" vertical="top" wrapText="1" indent="1"/>
    </xf>
    <xf numFmtId="0" fontId="9" fillId="4" borderId="0" xfId="0" applyFont="1" applyFill="1" applyAlignment="1">
      <alignment/>
    </xf>
    <xf numFmtId="164" fontId="0" fillId="6" borderId="0" xfId="19" applyNumberFormat="1" applyFill="1" applyBorder="1" applyAlignment="1">
      <alignment/>
    </xf>
    <xf numFmtId="37" fontId="0" fillId="7" borderId="8" xfId="17" applyNumberFormat="1" applyFill="1" applyBorder="1" applyAlignment="1" applyProtection="1">
      <alignment/>
      <protection locked="0"/>
    </xf>
    <xf numFmtId="9" fontId="0" fillId="7" borderId="8" xfId="19" applyFill="1" applyBorder="1" applyAlignment="1" applyProtection="1">
      <alignment/>
      <protection locked="0"/>
    </xf>
    <xf numFmtId="37" fontId="0" fillId="7" borderId="8" xfId="0" applyNumberFormat="1" applyFill="1" applyBorder="1" applyAlignment="1" applyProtection="1">
      <alignment/>
      <protection locked="0"/>
    </xf>
    <xf numFmtId="164" fontId="0" fillId="7" borderId="8" xfId="19" applyNumberFormat="1" applyFill="1" applyBorder="1" applyAlignment="1" applyProtection="1">
      <alignment/>
      <protection locked="0"/>
    </xf>
    <xf numFmtId="0" fontId="0" fillId="7" borderId="8" xfId="0"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questorconsulting.com/" TargetMode="External" /><Relationship Id="rId3" Type="http://schemas.openxmlformats.org/officeDocument/2006/relationships/hyperlink" Target="http://www.questorconsulting.com/" TargetMode="External" /><Relationship Id="rId4" Type="http://schemas.openxmlformats.org/officeDocument/2006/relationships/image" Target="../media/image1.wmf" /><Relationship Id="rId5"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2</xdr:row>
      <xdr:rowOff>85725</xdr:rowOff>
    </xdr:from>
    <xdr:ext cx="5724525" cy="12573000"/>
    <xdr:grpSp>
      <xdr:nvGrpSpPr>
        <xdr:cNvPr id="1" name="Group 6"/>
        <xdr:cNvGrpSpPr>
          <a:grpSpLocks/>
        </xdr:cNvGrpSpPr>
      </xdr:nvGrpSpPr>
      <xdr:grpSpPr>
        <a:xfrm>
          <a:off x="476250" y="409575"/>
          <a:ext cx="5724525" cy="12573000"/>
          <a:chOff x="16" y="11"/>
          <a:chExt cx="601" cy="1235"/>
        </a:xfrm>
        <a:solidFill>
          <a:srgbClr val="FFFFFF"/>
        </a:solidFill>
      </xdr:grpSpPr>
      <xdr:grpSp>
        <xdr:nvGrpSpPr>
          <xdr:cNvPr id="2" name="Group 5"/>
          <xdr:cNvGrpSpPr>
            <a:grpSpLocks/>
          </xdr:cNvGrpSpPr>
        </xdr:nvGrpSpPr>
        <xdr:grpSpPr>
          <a:xfrm>
            <a:off x="16" y="11"/>
            <a:ext cx="601" cy="1235"/>
            <a:chOff x="16" y="11"/>
            <a:chExt cx="601" cy="1235"/>
          </a:xfrm>
          <a:solidFill>
            <a:srgbClr val="FFFFFF"/>
          </a:solidFill>
        </xdr:grpSpPr>
        <xdr:sp>
          <xdr:nvSpPr>
            <xdr:cNvPr id="3" name="TextBox 2"/>
            <xdr:cNvSpPr txBox="1">
              <a:spLocks noChangeArrowheads="1"/>
            </xdr:cNvSpPr>
          </xdr:nvSpPr>
          <xdr:spPr>
            <a:xfrm>
              <a:off x="16" y="11"/>
              <a:ext cx="601" cy="1235"/>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Commercial Real Estate Valuation and Financial Feasibility</a:t>
              </a:r>
              <a:r>
                <a:rPr lang="en-US" cap="none" sz="1200" b="1" i="0" u="none" baseline="0">
                  <a:latin typeface="Arial"/>
                  <a:ea typeface="Arial"/>
                  <a:cs typeface="Arial"/>
                </a:rPr>
                <a:t>
Author
</a:t>
              </a:r>
              <a:r>
                <a:rPr lang="en-US" cap="none" sz="1000" b="0" i="0" u="none" baseline="0">
                  <a:latin typeface="Arial"/>
                  <a:ea typeface="Arial"/>
                  <a:cs typeface="Arial"/>
                </a:rPr>
                <a:t>
</a:t>
              </a:r>
              <a:r>
                <a:rPr lang="en-US" cap="none" sz="1000" b="0" i="1" u="none" baseline="0">
                  <a:latin typeface="Arial"/>
                  <a:ea typeface="Arial"/>
                  <a:cs typeface="Arial"/>
                </a:rPr>
                <a:t>1759 Avenida del Sol
Boca Raton, FL 33432
Phone: (561) 417-5515
Email: info@questorconsulting.com
www.questorconsulting.com</a:t>
              </a:r>
              <a:r>
                <a:rPr lang="en-US" cap="none" sz="1000" b="0" i="0" u="none" baseline="0">
                  <a:latin typeface="Arial"/>
                  <a:ea typeface="Arial"/>
                  <a:cs typeface="Arial"/>
                </a:rPr>
                <a:t>
</a:t>
              </a:r>
              <a:r>
                <a:rPr lang="en-US" cap="none" sz="1200" b="1" i="0" u="none" baseline="0">
                  <a:latin typeface="Arial"/>
                  <a:ea typeface="Arial"/>
                  <a:cs typeface="Arial"/>
                </a:rPr>
                <a:t>Summary</a:t>
              </a:r>
              <a:r>
                <a:rPr lang="en-US" cap="none" sz="1000" b="0" i="0" u="none" baseline="0">
                  <a:latin typeface="Arial"/>
                  <a:ea typeface="Arial"/>
                  <a:cs typeface="Arial"/>
                </a:rPr>
                <a:t>
The purpose of this spreadsheet model is twofold: 1) to estimate the valuation of commercial property and 2) to determine the financial feasibility of an investment in the subject property for a 10 year holding period.  The uncertainty in this model lies in the many economic factors to be input as assumptions by the user.  The most important assumptions in this analysis are the Net Operating Income assumptions (Annual Gross Rent, Vacany and Collection Loss Factor, and Operating Expenses) and the Cap Rate at Purchase.  Special attention should be given to these assumptions.
    </a:t>
              </a:r>
              <a:r>
                <a:rPr lang="en-US" cap="none" sz="1000" b="1" i="0" u="none" baseline="0">
                  <a:latin typeface="Arial"/>
                  <a:ea typeface="Arial"/>
                  <a:cs typeface="Arial"/>
                </a:rPr>
                <a:t>Keywords:  </a:t>
              </a:r>
              <a:r>
                <a:rPr lang="en-US" cap="none" sz="1000" b="0" i="0" u="none" baseline="0">
                  <a:latin typeface="Arial"/>
                  <a:ea typeface="Arial"/>
                  <a:cs typeface="Arial"/>
                </a:rPr>
                <a:t>Real Estate, Property Valuation</a:t>
              </a:r>
              <a:r>
                <a:rPr lang="en-US" cap="none" sz="1000" b="0" i="0" u="none" baseline="0">
                  <a:latin typeface="Arial"/>
                  <a:ea typeface="Arial"/>
                  <a:cs typeface="Arial"/>
                </a:rPr>
                <a:t>
</a:t>
              </a:r>
              <a:r>
                <a:rPr lang="en-US" cap="none" sz="1200" b="1" i="0" u="none" baseline="0">
                  <a:latin typeface="Arial"/>
                  <a:ea typeface="Arial"/>
                  <a:cs typeface="Arial"/>
                </a:rPr>
                <a:t>Discussion</a:t>
              </a:r>
              <a:r>
                <a:rPr lang="en-US" cap="none" sz="1000" b="0" i="0" u="none" baseline="0">
                  <a:latin typeface="Arial"/>
                  <a:ea typeface="Arial"/>
                  <a:cs typeface="Arial"/>
                </a:rPr>
                <a:t>
Commercial property valuation is estimated using 2 factors: 1) The current Net Operating Income (NOI - Gross Rent Roll minus vacancy and collection losses and operating expenses) and 2) The Cap Rate.  The Cap Rate for the property is best estimated by analyzing comparables.  The Market Value and Cap Rate can be calculated using the following formulas:  
    </a:t>
              </a:r>
              <a:r>
                <a:rPr lang="en-US" cap="none" sz="1000" b="1" i="0" u="none" baseline="0">
                  <a:latin typeface="Arial"/>
                  <a:ea typeface="Arial"/>
                  <a:cs typeface="Arial"/>
                </a:rPr>
                <a:t> Cap Rate = NOI / Sale Price   </a:t>
              </a:r>
              <a:r>
                <a:rPr lang="en-US" cap="none" sz="1000" b="0" i="0" u="none" baseline="0">
                  <a:latin typeface="Arial"/>
                  <a:ea typeface="Arial"/>
                  <a:cs typeface="Arial"/>
                </a:rPr>
                <a:t> 
     </a:t>
              </a:r>
              <a:r>
                <a:rPr lang="en-US" cap="none" sz="1000" b="1" i="0" u="none" baseline="0">
                  <a:latin typeface="Arial"/>
                  <a:ea typeface="Arial"/>
                  <a:cs typeface="Arial"/>
                </a:rPr>
                <a:t>Market Value = (NOI / (Cap Rate (%) * 100)) * 100</a:t>
              </a:r>
              <a:r>
                <a:rPr lang="en-US" cap="none" sz="1000" b="0" i="0" u="none" baseline="0">
                  <a:latin typeface="Arial"/>
                  <a:ea typeface="Arial"/>
                  <a:cs typeface="Arial"/>
                </a:rPr>
                <a:t>
The financial feasibility of the investment is expressed in two factors: 1) The Net Present Value of Real Cash Flow and 2) the After Tax Real Rate of Return.  The model calculates these values automatically by creating Pro Forma statements based on the assumptions input by the user.  
</a:t>
              </a:r>
              <a:r>
                <a:rPr lang="en-US" cap="none" sz="1200" b="1" i="0" u="none" baseline="0">
                  <a:latin typeface="Arial"/>
                  <a:ea typeface="Arial"/>
                  <a:cs typeface="Arial"/>
                </a:rPr>
                <a:t>Risk Analysis with Crystal Ball</a:t>
              </a:r>
              <a:r>
                <a:rPr lang="en-US" cap="none" sz="1000" b="0" i="0" u="none" baseline="0">
                  <a:latin typeface="Arial"/>
                  <a:ea typeface="Arial"/>
                  <a:cs typeface="Arial"/>
                </a:rPr>
                <a:t>
Crystal Ball enhances your Excel model by letting you create probability distributions that describe the uncertainty surrounding specific input variables. This model includes multiple probability distributions, which all vary based on market conditions. These distributions are referred to in Crystal Ball as "assumptions." Each assumption cell is colored green and is marked by an Excel note (mouse over the cell to view the note). To view the details of an assumption, highlight the cell and either select Define Assumption from the Define menu or click on the Define Assumption button on the Crystal Ball toolbar.
This model also includes several Crystal Ball forecasts: Property Valuation, NPV of Real Cash Flow, and After Tax IRR, all shown in light blue. Forecasts are equations, or outputs, that you want to analyze after a simulation. During a simulation, Crystal Ball saves the values in the forecast cells and displays them in a Forecast Chart, which is a histogram of the simulated values. To view the forecast with Crystal Ball, highlight the cell and either select Define Forecast from the Define menu or click on the Define Forecast button on the toolbar.
When you run a simulation, Crystal Ball generates a random number for each assumption (based on how the assumption has been defined) and places that new value in the cell. Excel then recalculates the model. You can test this by selecting Single Step from the Run menu or clicking on the Single Step button on the toolbar.
After you run a simulation, you will see the Property Valuation, NPV of Real Cash Flow, and After Tax IRR  forecast charts. You can view the statistics or percentile values of the run, or you can enter values into the input fields on the frequency chart view. What is the chance that you will breakeven, i.e. have a NPV of zero? What is the chance you will lose money? (Hint: enter a number into the lower left field and use the Enter button on your keyboard to accept the value.) 
To view which of the two assumptions had the greatest impact on the forecast, use the Sensitivity Chart. Which variable causes the most variation in the target forecast? Can you somehow reduce this source of uncertainty and improve your overall forecast? Change the assumption parameters or the assumption types, run a new simulation (hint: don't forget to hit the reset button before beginning a new simulation!), and compare the results. You can also generate a report by selecting Create Report from the Run menu or clicking on the Create Report button on the toolbar.
</a:t>
              </a:r>
            </a:p>
          </xdr:txBody>
        </xdr:sp>
        <xdr:pic>
          <xdr:nvPicPr>
            <xdr:cNvPr id="4" name="Picture 3">
              <a:hlinkClick r:id="rId3"/>
            </xdr:cNvPr>
            <xdr:cNvPicPr preferRelativeResize="1">
              <a:picLocks noChangeAspect="1"/>
            </xdr:cNvPicPr>
          </xdr:nvPicPr>
          <xdr:blipFill>
            <a:blip r:embed="rId1"/>
            <a:stretch>
              <a:fillRect/>
            </a:stretch>
          </xdr:blipFill>
          <xdr:spPr>
            <a:xfrm>
              <a:off x="27" y="80"/>
              <a:ext cx="269" cy="88"/>
            </a:xfrm>
            <a:prstGeom prst="rect">
              <a:avLst/>
            </a:prstGeom>
            <a:noFill/>
            <a:ln w="9525" cmpd="sng">
              <a:noFill/>
            </a:ln>
          </xdr:spPr>
        </xdr:pic>
      </xdr:grpSp>
      <xdr:pic>
        <xdr:nvPicPr>
          <xdr:cNvPr id="5" name="Picture 1"/>
          <xdr:cNvPicPr preferRelativeResize="1">
            <a:picLocks noChangeAspect="1"/>
          </xdr:cNvPicPr>
        </xdr:nvPicPr>
        <xdr:blipFill>
          <a:blip r:embed="rId4"/>
          <a:stretch>
            <a:fillRect/>
          </a:stretch>
        </xdr:blipFill>
        <xdr:spPr>
          <a:xfrm>
            <a:off x="467" y="52"/>
            <a:ext cx="130" cy="129"/>
          </a:xfrm>
          <a:prstGeom prst="rect">
            <a:avLst/>
          </a:prstGeom>
          <a:noFill/>
          <a:ln w="9525" cmpd="sng">
            <a:noFill/>
          </a:ln>
        </xdr:spPr>
      </xdr:pic>
    </xdr:grpSp>
    <xdr:clientData/>
  </xdr:oneCellAnchor>
  <xdr:twoCellAnchor editAs="oneCell">
    <xdr:from>
      <xdr:col>0</xdr:col>
      <xdr:colOff>0</xdr:colOff>
      <xdr:row>0</xdr:row>
      <xdr:rowOff>19050</xdr:rowOff>
    </xdr:from>
    <xdr:to>
      <xdr:col>12</xdr:col>
      <xdr:colOff>304800</xdr:colOff>
      <xdr:row>65</xdr:row>
      <xdr:rowOff>19050</xdr:rowOff>
    </xdr:to>
    <xdr:pic>
      <xdr:nvPicPr>
        <xdr:cNvPr id="6" name="Picture 7"/>
        <xdr:cNvPicPr preferRelativeResize="1">
          <a:picLocks noChangeAspect="1"/>
        </xdr:cNvPicPr>
      </xdr:nvPicPr>
      <xdr:blipFill>
        <a:blip r:embed="rId5"/>
        <a:stretch>
          <a:fillRect/>
        </a:stretch>
      </xdr:blipFill>
      <xdr:spPr>
        <a:xfrm>
          <a:off x="0" y="19050"/>
          <a:ext cx="7620000" cy="105251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14</xdr:col>
      <xdr:colOff>666750</xdr:colOff>
      <xdr:row>17</xdr:row>
      <xdr:rowOff>114300</xdr:rowOff>
    </xdr:to>
    <xdr:sp>
      <xdr:nvSpPr>
        <xdr:cNvPr id="1" name="TextBox 8"/>
        <xdr:cNvSpPr txBox="1">
          <a:spLocks noChangeArrowheads="1"/>
        </xdr:cNvSpPr>
      </xdr:nvSpPr>
      <xdr:spPr>
        <a:xfrm>
          <a:off x="6286500" y="428625"/>
          <a:ext cx="6753225" cy="2543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Commercial Real Estate Valuation and Financial Feasibility</a:t>
          </a:r>
          <a:r>
            <a:rPr lang="en-US" cap="none" sz="1000" b="0" i="0" u="none" baseline="0">
              <a:latin typeface="Arial"/>
              <a:ea typeface="Arial"/>
              <a:cs typeface="Arial"/>
            </a:rPr>
            <a:t>
</a:t>
          </a:r>
          <a:r>
            <a:rPr lang="en-US" cap="none" sz="1200" b="1" i="0" u="none" baseline="0">
              <a:latin typeface="Arial"/>
              <a:ea typeface="Arial"/>
              <a:cs typeface="Arial"/>
            </a:rPr>
            <a:t>INSTRUCTIONS:</a:t>
          </a:r>
          <a:r>
            <a:rPr lang="en-US" cap="none" sz="1000" b="0" i="0" u="none" baseline="0">
              <a:latin typeface="Arial"/>
              <a:ea typeface="Arial"/>
              <a:cs typeface="Arial"/>
            </a:rPr>
            <a:t>
</a:t>
          </a:r>
          <a:r>
            <a:rPr lang="en-US" cap="none" sz="1000" b="1" i="0" u="none" baseline="0">
              <a:latin typeface="Arial"/>
              <a:ea typeface="Arial"/>
              <a:cs typeface="Arial"/>
            </a:rPr>
            <a:t>1.)</a:t>
          </a:r>
          <a:r>
            <a:rPr lang="en-US" cap="none" sz="1000" b="0" i="0" u="none" baseline="0">
              <a:latin typeface="Arial"/>
              <a:ea typeface="Arial"/>
              <a:cs typeface="Arial"/>
            </a:rPr>
            <a:t> Conduct comparables analysis of similar properties to estimate the cap rate at purchase.
</a:t>
          </a:r>
          <a:r>
            <a:rPr lang="en-US" cap="none" sz="1000" b="1" i="0" u="none" baseline="0">
              <a:latin typeface="Arial"/>
              <a:ea typeface="Arial"/>
              <a:cs typeface="Arial"/>
            </a:rPr>
            <a:t>2.) </a:t>
          </a:r>
          <a:r>
            <a:rPr lang="en-US" cap="none" sz="1000" b="0" i="0" u="none" baseline="0">
              <a:latin typeface="Arial"/>
              <a:ea typeface="Arial"/>
              <a:cs typeface="Arial"/>
            </a:rPr>
            <a:t>Define all assumption distributions to reflect current and local market conditions.
</a:t>
          </a:r>
          <a:r>
            <a:rPr lang="en-US" cap="none" sz="1000" b="1" i="0" u="none" baseline="0">
              <a:latin typeface="Arial"/>
              <a:ea typeface="Arial"/>
              <a:cs typeface="Arial"/>
            </a:rPr>
            <a:t>3.) </a:t>
          </a:r>
          <a:r>
            <a:rPr lang="en-US" cap="none" sz="1000" b="0" i="0" u="none" baseline="0">
              <a:latin typeface="Arial"/>
              <a:ea typeface="Arial"/>
              <a:cs typeface="Arial"/>
            </a:rPr>
            <a:t>Run simulation.
</a:t>
          </a:r>
          <a:r>
            <a:rPr lang="en-US" cap="none" sz="1000" b="1" i="0" u="none" baseline="0">
              <a:latin typeface="Arial"/>
              <a:ea typeface="Arial"/>
              <a:cs typeface="Arial"/>
            </a:rPr>
            <a:t>4.)</a:t>
          </a:r>
          <a:r>
            <a:rPr lang="en-US" cap="none" sz="1000" b="0" i="0" u="none" baseline="0">
              <a:latin typeface="Arial"/>
              <a:ea typeface="Arial"/>
              <a:cs typeface="Arial"/>
            </a:rPr>
            <a:t> Analyze results.
Model developed by </a:t>
          </a:r>
          <a:r>
            <a:rPr lang="en-US" cap="none" sz="1000" b="1" i="0" u="none" baseline="0">
              <a:latin typeface="Arial"/>
              <a:ea typeface="Arial"/>
              <a:cs typeface="Arial"/>
            </a:rPr>
            <a:t>Questor Consulting LLC,</a:t>
          </a:r>
          <a:r>
            <a:rPr lang="en-US" cap="none" sz="1000" b="0" i="0" u="none" baseline="0">
              <a:latin typeface="Arial"/>
              <a:ea typeface="Arial"/>
              <a:cs typeface="Arial"/>
            </a:rPr>
            <a:t> </a:t>
          </a:r>
          <a:r>
            <a:rPr lang="en-US" cap="none" sz="1000" b="0" i="1" u="none" baseline="0">
              <a:latin typeface="Arial"/>
              <a:ea typeface="Arial"/>
              <a:cs typeface="Arial"/>
            </a:rPr>
            <a:t>Better Analysis. Better Decisions. 
</a:t>
          </a:r>
          <a:r>
            <a:rPr lang="en-US" cap="none" sz="1000" b="0" i="0" u="none" baseline="0">
              <a:latin typeface="Arial"/>
              <a:ea typeface="Arial"/>
              <a:cs typeface="Arial"/>
            </a:rPr>
            <a:t>For information regarding this model or for requests, please call us at (561) 417-5515.</a:t>
          </a:r>
        </a:p>
      </xdr:txBody>
    </xdr:sp>
    <xdr:clientData/>
  </xdr:twoCellAnchor>
  <xdr:twoCellAnchor editAs="oneCell">
    <xdr:from>
      <xdr:col>12</xdr:col>
      <xdr:colOff>123825</xdr:colOff>
      <xdr:row>13</xdr:row>
      <xdr:rowOff>19050</xdr:rowOff>
    </xdr:from>
    <xdr:to>
      <xdr:col>13</xdr:col>
      <xdr:colOff>76200</xdr:colOff>
      <xdr:row>17</xdr:row>
      <xdr:rowOff>0</xdr:rowOff>
    </xdr:to>
    <xdr:pic>
      <xdr:nvPicPr>
        <xdr:cNvPr id="2" name="Picture 9"/>
        <xdr:cNvPicPr preferRelativeResize="1">
          <a:picLocks noChangeAspect="1"/>
        </xdr:cNvPicPr>
      </xdr:nvPicPr>
      <xdr:blipFill>
        <a:blip r:embed="rId1"/>
        <a:stretch>
          <a:fillRect/>
        </a:stretch>
      </xdr:blipFill>
      <xdr:spPr>
        <a:xfrm>
          <a:off x="11144250" y="2228850"/>
          <a:ext cx="628650" cy="628650"/>
        </a:xfrm>
        <a:prstGeom prst="rect">
          <a:avLst/>
        </a:prstGeom>
        <a:noFill/>
        <a:ln w="9525" cmpd="sng">
          <a:noFill/>
        </a:ln>
      </xdr:spPr>
    </xdr:pic>
    <xdr:clientData/>
  </xdr:twoCellAnchor>
  <xdr:twoCellAnchor>
    <xdr:from>
      <xdr:col>3</xdr:col>
      <xdr:colOff>104775</xdr:colOff>
      <xdr:row>3</xdr:row>
      <xdr:rowOff>47625</xdr:rowOff>
    </xdr:from>
    <xdr:to>
      <xdr:col>3</xdr:col>
      <xdr:colOff>257175</xdr:colOff>
      <xdr:row>5</xdr:row>
      <xdr:rowOff>104775</xdr:rowOff>
    </xdr:to>
    <xdr:sp>
      <xdr:nvSpPr>
        <xdr:cNvPr id="3" name="AutoShape 35"/>
        <xdr:cNvSpPr>
          <a:spLocks/>
        </xdr:cNvSpPr>
      </xdr:nvSpPr>
      <xdr:spPr>
        <a:xfrm>
          <a:off x="5095875" y="638175"/>
          <a:ext cx="152400" cy="381000"/>
        </a:xfrm>
        <a:prstGeom prst="rightBrace">
          <a:avLst/>
        </a:prstGeom>
        <a:noFill/>
        <a:ln w="190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xdr:row>
      <xdr:rowOff>57150</xdr:rowOff>
    </xdr:from>
    <xdr:to>
      <xdr:col>4</xdr:col>
      <xdr:colOff>504825</xdr:colOff>
      <xdr:row>5</xdr:row>
      <xdr:rowOff>95250</xdr:rowOff>
    </xdr:to>
    <xdr:sp>
      <xdr:nvSpPr>
        <xdr:cNvPr id="4" name="TextBox 36"/>
        <xdr:cNvSpPr txBox="1">
          <a:spLocks noChangeArrowheads="1"/>
        </xdr:cNvSpPr>
      </xdr:nvSpPr>
      <xdr:spPr>
        <a:xfrm>
          <a:off x="5286375" y="647700"/>
          <a:ext cx="828675" cy="361950"/>
        </a:xfrm>
        <a:prstGeom prst="rect">
          <a:avLst/>
        </a:prstGeom>
        <a:solidFill>
          <a:srgbClr val="00FF00"/>
        </a:solidFill>
        <a:ln w="19050" cmpd="sng">
          <a:solidFill>
            <a:srgbClr val="000080"/>
          </a:solidFill>
          <a:headEnd type="none"/>
          <a:tailEnd type="none"/>
        </a:ln>
      </xdr:spPr>
      <xdr:txBody>
        <a:bodyPr vertOverflow="clip" wrap="square"/>
        <a:p>
          <a:pPr algn="ctr">
            <a:defRPr/>
          </a:pPr>
          <a:r>
            <a:rPr lang="en-US" cap="none" sz="1000" b="0" i="1" u="none" baseline="0">
              <a:latin typeface="Arial"/>
              <a:ea typeface="Arial"/>
              <a:cs typeface="Arial"/>
            </a:rPr>
            <a:t>NOI Assumptions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1"/>
  <sheetViews>
    <sheetView tabSelected="1" workbookViewId="0" topLeftCell="A1">
      <selection activeCell="D1" sqref="D1:D16384"/>
    </sheetView>
  </sheetViews>
  <sheetFormatPr defaultColWidth="9.140625" defaultRowHeight="12.75"/>
  <cols>
    <col min="1" max="16384" width="9.140625" style="11" customWidth="1"/>
  </cols>
  <sheetData/>
  <sheetProtection password="CAE9" sheet="1" objects="1" scenarios="1"/>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E401"/>
  <sheetViews>
    <sheetView workbookViewId="0" topLeftCell="A1">
      <selection activeCell="E12" sqref="E12"/>
    </sheetView>
  </sheetViews>
  <sheetFormatPr defaultColWidth="9.140625" defaultRowHeight="12.75"/>
  <cols>
    <col min="1" max="1" width="9.140625" style="11" customWidth="1"/>
    <col min="2" max="2" width="46.140625" style="0" customWidth="1"/>
    <col min="3" max="3" width="19.57421875" style="0" customWidth="1"/>
    <col min="4" max="4" width="9.28125" style="0" customWidth="1"/>
    <col min="5" max="15" width="10.140625" style="0" customWidth="1"/>
    <col min="16" max="16" width="17.28125" style="11" customWidth="1"/>
    <col min="17" max="17" width="17.140625" style="11" customWidth="1"/>
    <col min="18" max="18" width="14.140625" style="12" bestFit="1" customWidth="1"/>
    <col min="19" max="19" width="13.57421875" style="12" customWidth="1"/>
    <col min="20" max="21" width="13.7109375" style="12" bestFit="1" customWidth="1"/>
    <col min="22" max="31" width="12.28125" style="12" bestFit="1" customWidth="1"/>
  </cols>
  <sheetData>
    <row r="1" spans="2:31" s="11" customFormat="1" ht="20.25">
      <c r="B1" s="42" t="s">
        <v>61</v>
      </c>
      <c r="R1" s="12"/>
      <c r="S1" s="12"/>
      <c r="T1" s="12"/>
      <c r="U1" s="12"/>
      <c r="V1" s="12"/>
      <c r="W1" s="12"/>
      <c r="X1" s="12"/>
      <c r="Y1" s="12"/>
      <c r="Z1" s="12"/>
      <c r="AA1" s="12"/>
      <c r="AB1" s="12"/>
      <c r="AC1" s="12"/>
      <c r="AD1" s="12"/>
      <c r="AE1" s="12"/>
    </row>
    <row r="2" spans="18:31" s="11" customFormat="1" ht="13.5" thickBot="1">
      <c r="R2" s="12"/>
      <c r="S2" s="12"/>
      <c r="T2" s="12"/>
      <c r="U2" s="12"/>
      <c r="V2" s="12"/>
      <c r="W2" s="12"/>
      <c r="X2" s="12"/>
      <c r="Y2" s="12"/>
      <c r="Z2" s="12"/>
      <c r="AA2" s="12"/>
      <c r="AB2" s="12"/>
      <c r="AC2" s="12"/>
      <c r="AD2" s="12"/>
      <c r="AE2" s="12"/>
    </row>
    <row r="3" spans="2:15" ht="12.75">
      <c r="B3" s="9" t="s">
        <v>67</v>
      </c>
      <c r="C3" s="32"/>
      <c r="D3" s="13"/>
      <c r="E3" s="13"/>
      <c r="F3" s="13"/>
      <c r="G3" s="13"/>
      <c r="H3" s="13"/>
      <c r="I3" s="13"/>
      <c r="J3" s="13"/>
      <c r="K3" s="13"/>
      <c r="L3" s="13"/>
      <c r="M3" s="13"/>
      <c r="N3" s="12"/>
      <c r="O3" s="11"/>
    </row>
    <row r="4" spans="1:31" ht="12.75">
      <c r="A4" s="12"/>
      <c r="B4" s="15" t="s">
        <v>40</v>
      </c>
      <c r="C4" s="44">
        <v>182400</v>
      </c>
      <c r="D4" s="12"/>
      <c r="E4" s="12"/>
      <c r="F4" s="12"/>
      <c r="G4" s="12"/>
      <c r="H4" s="12"/>
      <c r="I4" s="12"/>
      <c r="J4" s="12"/>
      <c r="K4" s="12"/>
      <c r="L4" s="12"/>
      <c r="M4" s="12"/>
      <c r="N4" s="12"/>
      <c r="O4" s="12"/>
      <c r="P4" s="12"/>
      <c r="Q4" s="12"/>
      <c r="AA4" s="11"/>
      <c r="AB4" s="11"/>
      <c r="AC4" s="11"/>
      <c r="AD4" s="11"/>
      <c r="AE4" s="11"/>
    </row>
    <row r="5" spans="1:31" ht="12.75">
      <c r="A5" s="12"/>
      <c r="B5" s="15" t="s">
        <v>41</v>
      </c>
      <c r="C5" s="45">
        <v>0.05</v>
      </c>
      <c r="D5" s="12"/>
      <c r="E5" s="12"/>
      <c r="F5" s="12"/>
      <c r="G5" s="12"/>
      <c r="H5" s="12"/>
      <c r="I5" s="12"/>
      <c r="J5" s="12"/>
      <c r="K5" s="12"/>
      <c r="L5" s="12"/>
      <c r="M5" s="12"/>
      <c r="N5" s="12"/>
      <c r="O5" s="12"/>
      <c r="P5" s="12"/>
      <c r="Q5" s="12"/>
      <c r="AA5" s="11"/>
      <c r="AB5" s="11"/>
      <c r="AC5" s="11"/>
      <c r="AD5" s="11"/>
      <c r="AE5" s="11"/>
    </row>
    <row r="6" spans="1:31" ht="12.75">
      <c r="A6" s="12"/>
      <c r="B6" s="15" t="s">
        <v>42</v>
      </c>
      <c r="C6" s="46">
        <v>55540</v>
      </c>
      <c r="D6" s="12"/>
      <c r="E6" s="12"/>
      <c r="F6" s="12"/>
      <c r="G6" s="12"/>
      <c r="H6" s="12"/>
      <c r="I6" s="12"/>
      <c r="J6" s="12"/>
      <c r="K6" s="12"/>
      <c r="L6" s="12"/>
      <c r="M6" s="12"/>
      <c r="N6" s="12"/>
      <c r="O6" s="12"/>
      <c r="P6" s="12"/>
      <c r="Q6" s="12"/>
      <c r="AA6" s="11"/>
      <c r="AB6" s="11"/>
      <c r="AC6" s="11"/>
      <c r="AD6" s="11"/>
      <c r="AE6" s="11"/>
    </row>
    <row r="7" spans="1:31" ht="12.75">
      <c r="A7" s="12"/>
      <c r="B7" s="15" t="s">
        <v>43</v>
      </c>
      <c r="C7" s="47">
        <v>0.03</v>
      </c>
      <c r="D7" s="12"/>
      <c r="E7" s="12"/>
      <c r="F7" s="12"/>
      <c r="G7" s="12"/>
      <c r="H7" s="12"/>
      <c r="I7" s="12"/>
      <c r="J7" s="12"/>
      <c r="K7" s="12"/>
      <c r="L7" s="12"/>
      <c r="M7" s="12"/>
      <c r="N7" s="12"/>
      <c r="O7" s="12"/>
      <c r="P7" s="12"/>
      <c r="Q7" s="12"/>
      <c r="AA7" s="11"/>
      <c r="AB7" s="11"/>
      <c r="AC7" s="11"/>
      <c r="AD7" s="11"/>
      <c r="AE7" s="11"/>
    </row>
    <row r="8" spans="1:31" ht="12.75">
      <c r="A8" s="12"/>
      <c r="B8" s="15" t="s">
        <v>44</v>
      </c>
      <c r="C8" s="47">
        <v>0.03</v>
      </c>
      <c r="D8" s="12"/>
      <c r="E8" s="12"/>
      <c r="F8" s="12"/>
      <c r="G8" s="12"/>
      <c r="H8" s="12"/>
      <c r="I8" s="12"/>
      <c r="J8" s="12"/>
      <c r="K8" s="12"/>
      <c r="L8" s="12"/>
      <c r="M8" s="12"/>
      <c r="N8" s="12"/>
      <c r="O8" s="12"/>
      <c r="P8" s="12"/>
      <c r="Q8" s="12"/>
      <c r="AA8" s="11"/>
      <c r="AB8" s="11"/>
      <c r="AC8" s="11"/>
      <c r="AD8" s="11"/>
      <c r="AE8" s="11"/>
    </row>
    <row r="9" spans="1:31" ht="12.75">
      <c r="A9" s="12"/>
      <c r="B9" s="15" t="s">
        <v>45</v>
      </c>
      <c r="C9" s="47">
        <v>0.75</v>
      </c>
      <c r="D9" s="12"/>
      <c r="E9" s="12"/>
      <c r="F9" s="12"/>
      <c r="G9" s="12"/>
      <c r="H9" s="12"/>
      <c r="I9" s="12"/>
      <c r="J9" s="12"/>
      <c r="K9" s="12"/>
      <c r="L9" s="12"/>
      <c r="M9" s="12"/>
      <c r="N9" s="12"/>
      <c r="O9" s="12"/>
      <c r="P9" s="12"/>
      <c r="Q9" s="12"/>
      <c r="AA9" s="11"/>
      <c r="AB9" s="11"/>
      <c r="AC9" s="11"/>
      <c r="AD9" s="11"/>
      <c r="AE9" s="11"/>
    </row>
    <row r="10" spans="1:31" ht="12.75">
      <c r="A10" s="12"/>
      <c r="B10" s="15" t="s">
        <v>46</v>
      </c>
      <c r="C10" s="47">
        <v>0.06</v>
      </c>
      <c r="D10" s="12"/>
      <c r="E10" s="12"/>
      <c r="F10" s="12"/>
      <c r="G10" s="12"/>
      <c r="H10" s="12"/>
      <c r="I10" s="12"/>
      <c r="J10" s="12"/>
      <c r="K10" s="12"/>
      <c r="L10" s="12"/>
      <c r="M10" s="12"/>
      <c r="N10" s="12"/>
      <c r="O10" s="12"/>
      <c r="P10" s="12"/>
      <c r="Q10" s="12"/>
      <c r="AA10" s="11"/>
      <c r="AB10" s="11"/>
      <c r="AC10" s="11"/>
      <c r="AD10" s="11"/>
      <c r="AE10" s="11"/>
    </row>
    <row r="11" spans="1:31" ht="12.75">
      <c r="A11" s="12"/>
      <c r="B11" s="15" t="s">
        <v>47</v>
      </c>
      <c r="C11" s="48">
        <v>25</v>
      </c>
      <c r="D11" s="12"/>
      <c r="E11" s="12"/>
      <c r="F11" s="12"/>
      <c r="G11" s="12"/>
      <c r="H11" s="12"/>
      <c r="I11" s="12"/>
      <c r="J11" s="12"/>
      <c r="K11" s="12"/>
      <c r="L11" s="12"/>
      <c r="M11" s="12"/>
      <c r="N11" s="12"/>
      <c r="O11" s="12"/>
      <c r="P11" s="12"/>
      <c r="Q11" s="12"/>
      <c r="AA11" s="11"/>
      <c r="AB11" s="11"/>
      <c r="AC11" s="11"/>
      <c r="AD11" s="11"/>
      <c r="AE11" s="11"/>
    </row>
    <row r="12" spans="1:31" ht="12.75">
      <c r="A12" s="12"/>
      <c r="B12" s="41" t="s">
        <v>48</v>
      </c>
      <c r="C12" s="47">
        <v>0.85</v>
      </c>
      <c r="D12" s="12"/>
      <c r="E12" s="12"/>
      <c r="F12" s="12"/>
      <c r="G12" s="12"/>
      <c r="H12" s="12"/>
      <c r="I12" s="12"/>
      <c r="J12" s="12"/>
      <c r="K12" s="12"/>
      <c r="L12" s="12"/>
      <c r="M12" s="12"/>
      <c r="N12" s="12"/>
      <c r="O12" s="12"/>
      <c r="P12" s="12"/>
      <c r="Q12" s="12"/>
      <c r="AA12" s="11"/>
      <c r="AB12" s="11"/>
      <c r="AC12" s="11"/>
      <c r="AD12" s="11"/>
      <c r="AE12" s="11"/>
    </row>
    <row r="13" spans="1:31" ht="12.75">
      <c r="A13" s="12"/>
      <c r="B13" s="15" t="s">
        <v>51</v>
      </c>
      <c r="C13" s="47">
        <v>0.03</v>
      </c>
      <c r="D13" s="12"/>
      <c r="E13" s="12"/>
      <c r="F13" s="12"/>
      <c r="G13" s="12"/>
      <c r="H13" s="12"/>
      <c r="I13" s="12"/>
      <c r="J13" s="12"/>
      <c r="K13" s="12"/>
      <c r="L13" s="12"/>
      <c r="M13" s="12"/>
      <c r="N13" s="12"/>
      <c r="O13" s="12"/>
      <c r="P13" s="12"/>
      <c r="Q13" s="12"/>
      <c r="AA13" s="11"/>
      <c r="AB13" s="11"/>
      <c r="AC13" s="11"/>
      <c r="AD13" s="11"/>
      <c r="AE13" s="11"/>
    </row>
    <row r="14" spans="1:31" ht="12.75">
      <c r="A14" s="12"/>
      <c r="B14" s="15" t="s">
        <v>52</v>
      </c>
      <c r="C14" s="47">
        <v>0.08</v>
      </c>
      <c r="D14" s="12"/>
      <c r="E14" s="12"/>
      <c r="F14" s="12"/>
      <c r="G14" s="12"/>
      <c r="H14" s="12"/>
      <c r="I14" s="12"/>
      <c r="J14" s="12"/>
      <c r="K14" s="12"/>
      <c r="L14" s="12"/>
      <c r="M14" s="12"/>
      <c r="N14" s="12"/>
      <c r="O14" s="12"/>
      <c r="P14" s="12"/>
      <c r="Q14" s="12"/>
      <c r="AA14" s="11"/>
      <c r="AB14" s="11"/>
      <c r="AC14" s="11"/>
      <c r="AD14" s="11"/>
      <c r="AE14" s="11"/>
    </row>
    <row r="15" spans="1:31" ht="12.75">
      <c r="A15" s="12"/>
      <c r="B15" s="15" t="s">
        <v>53</v>
      </c>
      <c r="C15" s="47">
        <v>0.08</v>
      </c>
      <c r="D15" s="12"/>
      <c r="E15" s="12"/>
      <c r="F15" s="12"/>
      <c r="G15" s="12"/>
      <c r="H15" s="12"/>
      <c r="I15" s="12"/>
      <c r="J15" s="12"/>
      <c r="K15" s="12"/>
      <c r="L15" s="12"/>
      <c r="M15" s="12"/>
      <c r="N15" s="12"/>
      <c r="O15" s="12"/>
      <c r="P15" s="12"/>
      <c r="Q15" s="12"/>
      <c r="AA15" s="11"/>
      <c r="AB15" s="11"/>
      <c r="AC15" s="11"/>
      <c r="AD15" s="11"/>
      <c r="AE15" s="11"/>
    </row>
    <row r="16" spans="1:31" ht="12.75">
      <c r="A16" s="12"/>
      <c r="B16" s="15" t="s">
        <v>54</v>
      </c>
      <c r="C16" s="47">
        <v>0.09</v>
      </c>
      <c r="D16" s="12"/>
      <c r="E16" s="12"/>
      <c r="F16" s="12"/>
      <c r="G16" s="12"/>
      <c r="H16" s="12"/>
      <c r="I16" s="12"/>
      <c r="J16" s="12"/>
      <c r="K16" s="12"/>
      <c r="L16" s="12"/>
      <c r="M16" s="12"/>
      <c r="N16" s="12"/>
      <c r="O16" s="12"/>
      <c r="P16" s="12"/>
      <c r="Q16" s="12"/>
      <c r="AA16" s="11"/>
      <c r="AB16" s="11"/>
      <c r="AC16" s="11"/>
      <c r="AD16" s="11"/>
      <c r="AE16" s="11"/>
    </row>
    <row r="17" spans="1:31" ht="12.75">
      <c r="A17" s="12"/>
      <c r="B17" s="15" t="s">
        <v>55</v>
      </c>
      <c r="C17" s="47">
        <v>0.0906</v>
      </c>
      <c r="D17" s="12"/>
      <c r="E17" s="12"/>
      <c r="F17" s="12"/>
      <c r="G17" s="12"/>
      <c r="H17" s="12"/>
      <c r="I17" s="12"/>
      <c r="J17" s="12"/>
      <c r="K17" s="12"/>
      <c r="L17" s="12"/>
      <c r="M17" s="12"/>
      <c r="N17" s="12"/>
      <c r="O17" s="12"/>
      <c r="P17" s="12"/>
      <c r="Q17" s="12"/>
      <c r="AA17" s="11"/>
      <c r="AB17" s="11"/>
      <c r="AC17" s="11"/>
      <c r="AD17" s="11"/>
      <c r="AE17" s="11"/>
    </row>
    <row r="18" spans="1:31" ht="13.5" thickBot="1">
      <c r="A18" s="12"/>
      <c r="B18" s="15"/>
      <c r="C18" s="43"/>
      <c r="D18" s="12"/>
      <c r="E18" s="12"/>
      <c r="F18" s="12"/>
      <c r="G18" s="12"/>
      <c r="H18" s="12"/>
      <c r="I18" s="12"/>
      <c r="J18" s="12"/>
      <c r="K18" s="12"/>
      <c r="L18" s="12"/>
      <c r="M18" s="12"/>
      <c r="N18" s="12"/>
      <c r="O18" s="12"/>
      <c r="P18" s="12"/>
      <c r="Q18" s="12"/>
      <c r="AA18" s="11"/>
      <c r="AB18" s="11"/>
      <c r="AC18" s="11"/>
      <c r="AD18" s="11"/>
      <c r="AE18" s="11"/>
    </row>
    <row r="19" spans="1:31" ht="12.75">
      <c r="A19" s="12"/>
      <c r="B19" s="9" t="s">
        <v>66</v>
      </c>
      <c r="C19" s="9"/>
      <c r="D19" s="38" t="s">
        <v>64</v>
      </c>
      <c r="E19" s="12"/>
      <c r="F19" s="12"/>
      <c r="G19" s="12"/>
      <c r="H19" s="12"/>
      <c r="I19" s="12"/>
      <c r="J19" s="12"/>
      <c r="K19" s="12"/>
      <c r="L19" s="12"/>
      <c r="M19" s="12"/>
      <c r="N19" s="12"/>
      <c r="O19" s="12"/>
      <c r="P19" s="12"/>
      <c r="Q19" s="12"/>
      <c r="AA19" s="11"/>
      <c r="AB19" s="11"/>
      <c r="AC19" s="11"/>
      <c r="AD19" s="11"/>
      <c r="AE19" s="11"/>
    </row>
    <row r="20" spans="1:31" ht="12.75">
      <c r="A20" s="12"/>
      <c r="B20" s="15" t="s">
        <v>49</v>
      </c>
      <c r="C20" s="18">
        <v>39</v>
      </c>
      <c r="D20" s="39" t="s">
        <v>65</v>
      </c>
      <c r="E20" s="12"/>
      <c r="F20" s="12"/>
      <c r="G20" s="12"/>
      <c r="H20" s="12"/>
      <c r="I20" s="12"/>
      <c r="J20" s="12"/>
      <c r="K20" s="12"/>
      <c r="L20" s="12"/>
      <c r="M20" s="12"/>
      <c r="N20" s="12"/>
      <c r="O20" s="12"/>
      <c r="P20" s="12"/>
      <c r="Q20" s="12"/>
      <c r="AA20" s="11"/>
      <c r="AB20" s="11"/>
      <c r="AC20" s="11"/>
      <c r="AD20" s="11"/>
      <c r="AE20" s="11"/>
    </row>
    <row r="21" spans="1:31" ht="12.75">
      <c r="A21" s="12"/>
      <c r="B21" s="15" t="s">
        <v>63</v>
      </c>
      <c r="C21" s="17">
        <f>IF(E49&lt;50000,15%,IF(E49&lt;75000,25%,IF(E49&lt;100000,34%,IF(E49&lt;335000,39%,IF(E49&lt;10000000,34%,IF(E49&lt;15000000,35%,IF(E49&lt;18333333,38%,35%)))))))</f>
        <v>0.15</v>
      </c>
      <c r="D21" s="39" t="s">
        <v>69</v>
      </c>
      <c r="E21" s="12"/>
      <c r="F21" s="12"/>
      <c r="G21" s="12"/>
      <c r="H21" s="12"/>
      <c r="I21" s="12"/>
      <c r="J21" s="12"/>
      <c r="K21" s="12"/>
      <c r="L21" s="12"/>
      <c r="M21" s="12"/>
      <c r="N21" s="12"/>
      <c r="O21" s="12"/>
      <c r="P21" s="12"/>
      <c r="Q21" s="12"/>
      <c r="AA21" s="11"/>
      <c r="AB21" s="11"/>
      <c r="AC21" s="11"/>
      <c r="AD21" s="11"/>
      <c r="AE21" s="11"/>
    </row>
    <row r="22" spans="1:31" ht="12.75">
      <c r="A22" s="12"/>
      <c r="B22" s="15" t="s">
        <v>50</v>
      </c>
      <c r="C22" s="17">
        <f>IF(C21=15%,5%,15%)</f>
        <v>0.05</v>
      </c>
      <c r="D22" s="39" t="s">
        <v>70</v>
      </c>
      <c r="E22" s="12"/>
      <c r="F22" s="12"/>
      <c r="G22" s="12"/>
      <c r="H22" s="12"/>
      <c r="I22" s="12"/>
      <c r="J22" s="12"/>
      <c r="K22" s="12"/>
      <c r="L22" s="12"/>
      <c r="M22" s="12"/>
      <c r="N22" s="12"/>
      <c r="O22" s="12"/>
      <c r="P22" s="12"/>
      <c r="Q22" s="12"/>
      <c r="AB22" s="11"/>
      <c r="AC22" s="11"/>
      <c r="AD22" s="11"/>
      <c r="AE22" s="11"/>
    </row>
    <row r="23" spans="1:31" ht="13.5" thickBot="1">
      <c r="A23" s="12"/>
      <c r="B23" s="16"/>
      <c r="C23" s="3"/>
      <c r="D23" s="12"/>
      <c r="E23" s="12"/>
      <c r="F23" s="12"/>
      <c r="G23" s="12"/>
      <c r="H23" s="12"/>
      <c r="I23" s="12"/>
      <c r="J23" s="12"/>
      <c r="K23" s="12"/>
      <c r="L23" s="12"/>
      <c r="M23" s="12"/>
      <c r="N23" s="12"/>
      <c r="O23" s="12"/>
      <c r="P23" s="12"/>
      <c r="Q23" s="12"/>
      <c r="AB23" s="11"/>
      <c r="AC23" s="11"/>
      <c r="AD23" s="11"/>
      <c r="AE23" s="11"/>
    </row>
    <row r="24" spans="1:31" ht="13.5" thickBot="1">
      <c r="A24" s="12"/>
      <c r="B24" s="15" t="s">
        <v>60</v>
      </c>
      <c r="C24" s="33">
        <f>(E46/(C17*100))*100</f>
        <v>1299558.4988962472</v>
      </c>
      <c r="D24" s="14"/>
      <c r="E24" s="12"/>
      <c r="F24" s="12"/>
      <c r="G24" s="12"/>
      <c r="H24" s="12"/>
      <c r="I24" s="12"/>
      <c r="J24" s="12"/>
      <c r="K24" s="12"/>
      <c r="L24" s="12"/>
      <c r="M24" s="12"/>
      <c r="N24" s="12"/>
      <c r="O24" s="12"/>
      <c r="P24" s="12"/>
      <c r="Q24" s="12"/>
      <c r="AA24" s="11"/>
      <c r="AB24" s="11"/>
      <c r="AC24" s="11"/>
      <c r="AD24" s="11"/>
      <c r="AE24" s="11"/>
    </row>
    <row r="25" spans="1:31" ht="13.5" thickBot="1">
      <c r="A25" s="12"/>
      <c r="B25" s="12"/>
      <c r="C25" s="2"/>
      <c r="D25" s="12"/>
      <c r="E25" s="12"/>
      <c r="F25" s="12"/>
      <c r="G25" s="12"/>
      <c r="H25" s="12"/>
      <c r="I25" s="12"/>
      <c r="J25" s="12"/>
      <c r="K25" s="12"/>
      <c r="L25" s="12"/>
      <c r="M25" s="12"/>
      <c r="N25" s="12"/>
      <c r="O25" s="12"/>
      <c r="P25" s="12"/>
      <c r="Q25" s="12"/>
      <c r="AA25" s="11"/>
      <c r="AB25" s="11"/>
      <c r="AC25" s="11"/>
      <c r="AD25" s="11"/>
      <c r="AE25" s="11"/>
    </row>
    <row r="26" spans="1:31" ht="12.75">
      <c r="A26" s="12"/>
      <c r="B26" s="9" t="s">
        <v>68</v>
      </c>
      <c r="C26" s="10"/>
      <c r="D26" s="12"/>
      <c r="E26" s="12"/>
      <c r="F26" s="12"/>
      <c r="G26" s="12"/>
      <c r="H26" s="12"/>
      <c r="I26" s="12"/>
      <c r="J26" s="12"/>
      <c r="K26" s="12"/>
      <c r="L26" s="12"/>
      <c r="M26" s="12"/>
      <c r="N26" s="12"/>
      <c r="O26" s="12"/>
      <c r="P26" s="12"/>
      <c r="Q26" s="12"/>
      <c r="AA26" s="11"/>
      <c r="AB26" s="11"/>
      <c r="AC26" s="11"/>
      <c r="AD26" s="11"/>
      <c r="AE26" s="11"/>
    </row>
    <row r="27" spans="1:31" ht="12.75">
      <c r="A27" s="12"/>
      <c r="B27" s="15" t="s">
        <v>56</v>
      </c>
      <c r="C27" s="19">
        <f>C9*C24</f>
        <v>974668.8741721854</v>
      </c>
      <c r="D27" s="12"/>
      <c r="E27" s="12"/>
      <c r="F27" s="12"/>
      <c r="G27" s="12"/>
      <c r="H27" s="12"/>
      <c r="I27" s="12"/>
      <c r="J27" s="12"/>
      <c r="K27" s="12"/>
      <c r="L27" s="12"/>
      <c r="M27" s="12"/>
      <c r="N27" s="12"/>
      <c r="O27" s="12"/>
      <c r="P27" s="12"/>
      <c r="Q27" s="12"/>
      <c r="AB27" s="11"/>
      <c r="AC27" s="11"/>
      <c r="AD27" s="11"/>
      <c r="AE27" s="11"/>
    </row>
    <row r="28" spans="1:31" ht="12.75">
      <c r="A28" s="12"/>
      <c r="B28" s="15" t="s">
        <v>57</v>
      </c>
      <c r="C28" s="19">
        <f>C24-C27</f>
        <v>324889.6247240618</v>
      </c>
      <c r="D28" s="12"/>
      <c r="E28" s="12"/>
      <c r="F28" s="12"/>
      <c r="G28" s="12"/>
      <c r="H28" s="12"/>
      <c r="I28" s="12"/>
      <c r="J28" s="12"/>
      <c r="K28" s="12"/>
      <c r="L28" s="12"/>
      <c r="M28" s="12"/>
      <c r="N28" s="12"/>
      <c r="O28" s="12"/>
      <c r="P28" s="12"/>
      <c r="Q28" s="12"/>
      <c r="AB28" s="11"/>
      <c r="AC28" s="11"/>
      <c r="AD28" s="11"/>
      <c r="AE28" s="11"/>
    </row>
    <row r="29" spans="1:31" ht="12.75">
      <c r="A29" s="12"/>
      <c r="B29" s="15" t="s">
        <v>58</v>
      </c>
      <c r="C29" s="14">
        <f>((C10)/((1-(1/(1+C10)^C11))))</f>
        <v>0.07822671821227395</v>
      </c>
      <c r="D29" s="12"/>
      <c r="E29" s="12"/>
      <c r="F29" s="12"/>
      <c r="G29" s="12"/>
      <c r="H29" s="12"/>
      <c r="I29" s="12"/>
      <c r="J29" s="12"/>
      <c r="K29" s="12"/>
      <c r="L29" s="12"/>
      <c r="M29" s="12"/>
      <c r="N29" s="12"/>
      <c r="O29" s="12"/>
      <c r="P29" s="12"/>
      <c r="Q29" s="12"/>
      <c r="AB29" s="11"/>
      <c r="AC29" s="11"/>
      <c r="AD29" s="11"/>
      <c r="AE29" s="11"/>
    </row>
    <row r="30" spans="1:15" ht="12.75">
      <c r="A30" s="12"/>
      <c r="B30" s="12"/>
      <c r="C30" s="12"/>
      <c r="D30" s="12"/>
      <c r="E30" s="12"/>
      <c r="F30" s="12"/>
      <c r="G30" s="12"/>
      <c r="H30" s="12"/>
      <c r="I30" s="12"/>
      <c r="J30" s="12"/>
      <c r="K30" s="12"/>
      <c r="L30" s="12"/>
      <c r="M30" s="12"/>
      <c r="N30" s="12"/>
      <c r="O30" s="12"/>
    </row>
    <row r="31" spans="1:15" ht="13.5" thickBot="1">
      <c r="A31" s="12"/>
      <c r="B31" s="12"/>
      <c r="C31" s="12"/>
      <c r="D31" s="12"/>
      <c r="E31" s="12"/>
      <c r="F31" s="12"/>
      <c r="G31" s="12"/>
      <c r="H31" s="12"/>
      <c r="I31" s="12"/>
      <c r="J31" s="12"/>
      <c r="K31" s="12"/>
      <c r="L31" s="12"/>
      <c r="M31" s="12"/>
      <c r="N31" s="12"/>
      <c r="O31" s="12"/>
    </row>
    <row r="32" spans="1:31" ht="12.75">
      <c r="A32" s="12"/>
      <c r="B32" s="9" t="s">
        <v>0</v>
      </c>
      <c r="C32" s="9"/>
      <c r="D32" s="9"/>
      <c r="E32" s="9"/>
      <c r="F32" s="9"/>
      <c r="G32" s="9"/>
      <c r="H32" s="9"/>
      <c r="I32" s="9"/>
      <c r="J32" s="9"/>
      <c r="K32" s="9"/>
      <c r="L32" s="9"/>
      <c r="M32" s="9"/>
      <c r="N32" s="9"/>
      <c r="O32" s="9"/>
      <c r="P32" s="13"/>
      <c r="Q32" s="13"/>
      <c r="R32" s="13"/>
      <c r="S32" s="13"/>
      <c r="T32" s="13"/>
      <c r="U32" s="13"/>
      <c r="V32" s="13"/>
      <c r="W32" s="13"/>
      <c r="X32" s="13"/>
      <c r="Y32" s="13"/>
      <c r="Z32" s="13"/>
      <c r="AA32" s="13"/>
      <c r="AB32" s="13"/>
      <c r="AC32" s="13"/>
      <c r="AD32" s="11"/>
      <c r="AE32" s="11"/>
    </row>
    <row r="33" spans="1:31" ht="12.75">
      <c r="A33" s="12"/>
      <c r="B33" s="12"/>
      <c r="C33" s="20" t="s">
        <v>4</v>
      </c>
      <c r="D33" s="35">
        <v>0</v>
      </c>
      <c r="E33" s="36">
        <v>1</v>
      </c>
      <c r="F33" s="36">
        <v>2</v>
      </c>
      <c r="G33" s="36">
        <v>3</v>
      </c>
      <c r="H33" s="36">
        <v>4</v>
      </c>
      <c r="I33" s="36">
        <v>5</v>
      </c>
      <c r="J33" s="36">
        <v>6</v>
      </c>
      <c r="K33" s="36">
        <v>7</v>
      </c>
      <c r="L33" s="36">
        <v>8</v>
      </c>
      <c r="M33" s="36">
        <v>9</v>
      </c>
      <c r="N33" s="36">
        <v>10</v>
      </c>
      <c r="O33" s="37">
        <v>11</v>
      </c>
      <c r="P33" s="22"/>
      <c r="Q33" s="22"/>
      <c r="R33" s="22"/>
      <c r="S33" s="22"/>
      <c r="T33" s="22"/>
      <c r="U33" s="22"/>
      <c r="V33" s="22"/>
      <c r="W33" s="22"/>
      <c r="X33" s="22"/>
      <c r="Y33" s="22"/>
      <c r="Z33" s="22"/>
      <c r="AA33" s="22"/>
      <c r="AB33" s="22"/>
      <c r="AC33" s="22"/>
      <c r="AD33" s="11"/>
      <c r="AE33" s="11"/>
    </row>
    <row r="34" spans="1:31" ht="12.75">
      <c r="A34" s="12"/>
      <c r="B34" s="15" t="s">
        <v>1</v>
      </c>
      <c r="C34" s="12"/>
      <c r="D34" s="19">
        <f>D67</f>
        <v>-324889.6247240618</v>
      </c>
      <c r="E34" s="19">
        <f aca="true" t="shared" si="0" ref="E34:K34">E67</f>
        <v>35780.99915380077</v>
      </c>
      <c r="F34" s="19">
        <f t="shared" si="0"/>
        <v>204397.52487066976</v>
      </c>
      <c r="G34" s="19">
        <f t="shared" si="0"/>
        <v>195471.39818889697</v>
      </c>
      <c r="H34" s="19">
        <f t="shared" si="0"/>
        <v>192448.46419716938</v>
      </c>
      <c r="I34" s="19">
        <f t="shared" si="0"/>
        <v>189508.92787578504</v>
      </c>
      <c r="J34" s="19">
        <f t="shared" si="0"/>
        <v>186650.22476005106</v>
      </c>
      <c r="K34" s="19">
        <f t="shared" si="0"/>
        <v>183869.86113454733</v>
      </c>
      <c r="L34" s="19">
        <f>L67</f>
        <v>181165.41185759785</v>
      </c>
      <c r="M34" s="19">
        <f>M67</f>
        <v>178534.51824576117</v>
      </c>
      <c r="N34" s="19">
        <f>N67</f>
        <v>935104.323629865</v>
      </c>
      <c r="O34" s="4">
        <v>0</v>
      </c>
      <c r="P34" s="26"/>
      <c r="Q34" s="26"/>
      <c r="R34" s="26"/>
      <c r="S34" s="26"/>
      <c r="T34" s="26"/>
      <c r="U34" s="26"/>
      <c r="V34" s="26"/>
      <c r="W34" s="26"/>
      <c r="X34" s="26"/>
      <c r="Y34" s="26"/>
      <c r="Z34" s="26"/>
      <c r="AA34" s="26"/>
      <c r="AB34" s="26"/>
      <c r="AC34" s="26"/>
      <c r="AD34" s="11"/>
      <c r="AE34" s="11"/>
    </row>
    <row r="35" spans="1:31" ht="12.75">
      <c r="A35" s="12"/>
      <c r="B35" s="15" t="s">
        <v>2</v>
      </c>
      <c r="C35" s="12"/>
      <c r="D35" s="19">
        <f aca="true" t="shared" si="1" ref="D35:O35">D34/((1+$C$14)^D33)</f>
        <v>-324889.6247240618</v>
      </c>
      <c r="E35" s="19">
        <f t="shared" si="1"/>
        <v>33130.55477203774</v>
      </c>
      <c r="F35" s="19">
        <f>F34/((1+$C$14)^F33)</f>
        <v>175237.9328452244</v>
      </c>
      <c r="G35" s="19">
        <f t="shared" si="1"/>
        <v>155171.498079638</v>
      </c>
      <c r="H35" s="19">
        <f t="shared" si="1"/>
        <v>141455.3663097489</v>
      </c>
      <c r="I35" s="19">
        <f t="shared" si="1"/>
        <v>128976.59200014069</v>
      </c>
      <c r="J35" s="19">
        <f t="shared" si="1"/>
        <v>117621.30249468898</v>
      </c>
      <c r="K35" s="19">
        <f t="shared" si="1"/>
        <v>107286.29795019068</v>
      </c>
      <c r="L35" s="19">
        <f t="shared" si="1"/>
        <v>97878.0349746454</v>
      </c>
      <c r="M35" s="19">
        <f t="shared" si="1"/>
        <v>89311.70834975464</v>
      </c>
      <c r="N35" s="19">
        <f t="shared" si="1"/>
        <v>433134.2333851866</v>
      </c>
      <c r="O35" s="4">
        <f t="shared" si="1"/>
        <v>0</v>
      </c>
      <c r="P35" s="12"/>
      <c r="Q35" s="12"/>
      <c r="AD35" s="11"/>
      <c r="AE35" s="11"/>
    </row>
    <row r="36" spans="1:31" ht="13.5" thickBot="1">
      <c r="A36" s="12"/>
      <c r="B36" s="16"/>
      <c r="C36" s="12"/>
      <c r="D36" s="12"/>
      <c r="E36" s="12"/>
      <c r="F36" s="12"/>
      <c r="G36" s="12"/>
      <c r="H36" s="12"/>
      <c r="I36" s="12"/>
      <c r="J36" s="12"/>
      <c r="K36" s="12"/>
      <c r="L36" s="12"/>
      <c r="M36" s="12"/>
      <c r="N36" s="12"/>
      <c r="O36" s="12"/>
      <c r="P36" s="12"/>
      <c r="Q36" s="12"/>
      <c r="AD36" s="11"/>
      <c r="AE36" s="11"/>
    </row>
    <row r="37" spans="1:31" ht="12.75">
      <c r="A37" s="12"/>
      <c r="B37" s="15" t="s">
        <v>59</v>
      </c>
      <c r="C37" s="40">
        <f>SUM(D35:N35)</f>
        <v>1154313.8964371942</v>
      </c>
      <c r="D37" s="12"/>
      <c r="E37" s="11"/>
      <c r="F37" s="11"/>
      <c r="G37" s="12"/>
      <c r="H37" s="12"/>
      <c r="I37" s="12"/>
      <c r="J37" s="12"/>
      <c r="K37" s="12"/>
      <c r="L37" s="12"/>
      <c r="M37" s="12"/>
      <c r="N37" s="12"/>
      <c r="O37" s="12"/>
      <c r="P37" s="12"/>
      <c r="Q37" s="12"/>
      <c r="AD37" s="11"/>
      <c r="AE37" s="11"/>
    </row>
    <row r="38" spans="1:31" ht="13.5" thickBot="1">
      <c r="A38" s="12"/>
      <c r="B38" s="15" t="s">
        <v>3</v>
      </c>
      <c r="C38" s="34">
        <f>IRR(D34:N34,C10)</f>
        <v>0.4570743563896125</v>
      </c>
      <c r="D38" s="12"/>
      <c r="E38" s="11"/>
      <c r="F38" s="12"/>
      <c r="G38" s="12"/>
      <c r="H38" s="12"/>
      <c r="I38" s="12"/>
      <c r="J38" s="12"/>
      <c r="K38" s="12"/>
      <c r="L38" s="12"/>
      <c r="M38" s="12"/>
      <c r="N38" s="12"/>
      <c r="O38" s="12"/>
      <c r="P38" s="12"/>
      <c r="Q38" s="12"/>
      <c r="AD38" s="11"/>
      <c r="AE38" s="11"/>
    </row>
    <row r="39" spans="1:31" ht="13.5" thickBot="1">
      <c r="A39" s="12"/>
      <c r="B39" s="12"/>
      <c r="C39" s="12"/>
      <c r="D39" s="12"/>
      <c r="E39" s="12"/>
      <c r="F39" s="12"/>
      <c r="G39" s="12"/>
      <c r="H39" s="12"/>
      <c r="I39" s="12"/>
      <c r="J39" s="12"/>
      <c r="K39" s="12"/>
      <c r="L39" s="12"/>
      <c r="M39" s="12"/>
      <c r="N39" s="12"/>
      <c r="O39" s="12"/>
      <c r="P39" s="12"/>
      <c r="Q39" s="12"/>
      <c r="AD39" s="11"/>
      <c r="AE39" s="11"/>
    </row>
    <row r="40" spans="1:31" ht="12.75">
      <c r="A40" s="12"/>
      <c r="B40" s="9" t="s">
        <v>5</v>
      </c>
      <c r="C40" s="9"/>
      <c r="D40" s="9"/>
      <c r="E40" s="9"/>
      <c r="F40" s="9"/>
      <c r="G40" s="9"/>
      <c r="H40" s="9"/>
      <c r="I40" s="9"/>
      <c r="J40" s="9"/>
      <c r="K40" s="9"/>
      <c r="L40" s="9"/>
      <c r="M40" s="9"/>
      <c r="N40" s="9"/>
      <c r="O40" s="9"/>
      <c r="P40" s="12"/>
      <c r="Q40" s="12"/>
      <c r="AD40" s="11"/>
      <c r="AE40" s="11"/>
    </row>
    <row r="41" spans="1:29" s="11" customFormat="1" ht="12.75">
      <c r="A41" s="12"/>
      <c r="B41" s="12"/>
      <c r="C41" s="20" t="s">
        <v>4</v>
      </c>
      <c r="D41" s="35">
        <v>0</v>
      </c>
      <c r="E41" s="36">
        <v>1</v>
      </c>
      <c r="F41" s="36">
        <v>2</v>
      </c>
      <c r="G41" s="36">
        <v>3</v>
      </c>
      <c r="H41" s="36">
        <v>4</v>
      </c>
      <c r="I41" s="36">
        <v>5</v>
      </c>
      <c r="J41" s="36">
        <v>6</v>
      </c>
      <c r="K41" s="36">
        <v>7</v>
      </c>
      <c r="L41" s="36">
        <v>8</v>
      </c>
      <c r="M41" s="36">
        <v>9</v>
      </c>
      <c r="N41" s="36">
        <v>10</v>
      </c>
      <c r="O41" s="37">
        <v>11</v>
      </c>
      <c r="P41" s="22"/>
      <c r="Q41" s="22"/>
      <c r="R41" s="22"/>
      <c r="S41" s="22"/>
      <c r="T41" s="22"/>
      <c r="U41" s="22"/>
      <c r="V41" s="22"/>
      <c r="W41" s="22"/>
      <c r="X41" s="22"/>
      <c r="Y41" s="22"/>
      <c r="Z41" s="22"/>
      <c r="AA41" s="22"/>
      <c r="AB41" s="22"/>
      <c r="AC41" s="22"/>
    </row>
    <row r="42" spans="1:29" s="11" customFormat="1" ht="12.75">
      <c r="A42" s="12"/>
      <c r="B42" s="15" t="s">
        <v>7</v>
      </c>
      <c r="C42" s="12"/>
      <c r="D42" s="23" t="s">
        <v>38</v>
      </c>
      <c r="E42" s="19">
        <f>C4</f>
        <v>182400</v>
      </c>
      <c r="F42" s="24">
        <f aca="true" t="shared" si="2" ref="F42:O42">E42*(1+$C$7)</f>
        <v>187872</v>
      </c>
      <c r="G42" s="24">
        <f t="shared" si="2"/>
        <v>193508.16</v>
      </c>
      <c r="H42" s="24">
        <f t="shared" si="2"/>
        <v>199313.40480000002</v>
      </c>
      <c r="I42" s="24">
        <f t="shared" si="2"/>
        <v>205292.806944</v>
      </c>
      <c r="J42" s="24">
        <f t="shared" si="2"/>
        <v>211451.59115232</v>
      </c>
      <c r="K42" s="24">
        <f t="shared" si="2"/>
        <v>217795.13888688962</v>
      </c>
      <c r="L42" s="24">
        <f t="shared" si="2"/>
        <v>224328.99305349632</v>
      </c>
      <c r="M42" s="24">
        <f t="shared" si="2"/>
        <v>231058.86284510122</v>
      </c>
      <c r="N42" s="24">
        <f t="shared" si="2"/>
        <v>237990.62873045425</v>
      </c>
      <c r="O42" s="5">
        <f t="shared" si="2"/>
        <v>245130.34759236788</v>
      </c>
      <c r="P42" s="25"/>
      <c r="Q42" s="25"/>
      <c r="R42" s="25"/>
      <c r="S42" s="25"/>
      <c r="T42" s="25"/>
      <c r="U42" s="25"/>
      <c r="V42" s="25"/>
      <c r="W42" s="25"/>
      <c r="X42" s="25"/>
      <c r="Y42" s="25"/>
      <c r="Z42" s="25"/>
      <c r="AA42" s="25"/>
      <c r="AB42" s="25"/>
      <c r="AC42" s="25"/>
    </row>
    <row r="43" spans="1:29" s="11" customFormat="1" ht="12.75">
      <c r="A43" s="12"/>
      <c r="B43" s="15" t="s">
        <v>39</v>
      </c>
      <c r="C43" s="12"/>
      <c r="D43" s="23" t="s">
        <v>38</v>
      </c>
      <c r="E43" s="24">
        <f>-(E42*$C$5)</f>
        <v>-9120</v>
      </c>
      <c r="F43" s="24">
        <f aca="true" t="shared" si="3" ref="F43:L43">-(F42*$C$5)</f>
        <v>-9393.6</v>
      </c>
      <c r="G43" s="24">
        <f t="shared" si="3"/>
        <v>-9675.408000000001</v>
      </c>
      <c r="H43" s="24">
        <f t="shared" si="3"/>
        <v>-9965.670240000001</v>
      </c>
      <c r="I43" s="24">
        <f t="shared" si="3"/>
        <v>-10264.640347200002</v>
      </c>
      <c r="J43" s="24">
        <f t="shared" si="3"/>
        <v>-10572.579557616002</v>
      </c>
      <c r="K43" s="24">
        <f t="shared" si="3"/>
        <v>-10889.75694434448</v>
      </c>
      <c r="L43" s="24">
        <f t="shared" si="3"/>
        <v>-11216.449652674817</v>
      </c>
      <c r="M43" s="24">
        <f>-(M42*$C$5)</f>
        <v>-11552.943142255062</v>
      </c>
      <c r="N43" s="24">
        <f>-(N42*$C$5)</f>
        <v>-11899.531436522713</v>
      </c>
      <c r="O43" s="5">
        <f>-(O42*$C$5)</f>
        <v>-12256.517379618395</v>
      </c>
      <c r="P43" s="25"/>
      <c r="Q43" s="25"/>
      <c r="R43" s="25"/>
      <c r="S43" s="25"/>
      <c r="T43" s="25"/>
      <c r="U43" s="25"/>
      <c r="V43" s="25"/>
      <c r="W43" s="25"/>
      <c r="X43" s="25"/>
      <c r="Y43" s="25"/>
      <c r="Z43" s="25"/>
      <c r="AA43" s="25"/>
      <c r="AB43" s="25"/>
      <c r="AC43" s="25"/>
    </row>
    <row r="44" spans="1:29" s="11" customFormat="1" ht="12.75">
      <c r="A44" s="12"/>
      <c r="B44" s="15" t="s">
        <v>8</v>
      </c>
      <c r="C44" s="12"/>
      <c r="D44" s="23" t="s">
        <v>38</v>
      </c>
      <c r="E44" s="19">
        <f>E42+E43</f>
        <v>173280</v>
      </c>
      <c r="F44" s="19">
        <f aca="true" t="shared" si="4" ref="F44:L44">F42+F43</f>
        <v>178478.4</v>
      </c>
      <c r="G44" s="19">
        <f t="shared" si="4"/>
        <v>183832.752</v>
      </c>
      <c r="H44" s="19">
        <f t="shared" si="4"/>
        <v>189347.73456</v>
      </c>
      <c r="I44" s="19">
        <f t="shared" si="4"/>
        <v>195028.1665968</v>
      </c>
      <c r="J44" s="19">
        <f t="shared" si="4"/>
        <v>200879.011594704</v>
      </c>
      <c r="K44" s="19">
        <f t="shared" si="4"/>
        <v>206905.38194254512</v>
      </c>
      <c r="L44" s="19">
        <f t="shared" si="4"/>
        <v>213112.5434008215</v>
      </c>
      <c r="M44" s="19">
        <f>M42+M43</f>
        <v>219505.91970284615</v>
      </c>
      <c r="N44" s="19">
        <f>N42+N43</f>
        <v>226091.09729393153</v>
      </c>
      <c r="O44" s="6">
        <f>O42+O43</f>
        <v>232873.83021274948</v>
      </c>
      <c r="P44" s="26"/>
      <c r="Q44" s="26"/>
      <c r="R44" s="26"/>
      <c r="S44" s="26"/>
      <c r="T44" s="26"/>
      <c r="U44" s="26"/>
      <c r="V44" s="26"/>
      <c r="W44" s="26"/>
      <c r="X44" s="26"/>
      <c r="Y44" s="26"/>
      <c r="Z44" s="26"/>
      <c r="AA44" s="26"/>
      <c r="AB44" s="26"/>
      <c r="AC44" s="26"/>
    </row>
    <row r="45" spans="1:29" s="11" customFormat="1" ht="12.75">
      <c r="A45" s="12"/>
      <c r="B45" s="15" t="s">
        <v>9</v>
      </c>
      <c r="C45" s="12"/>
      <c r="D45" s="23" t="s">
        <v>38</v>
      </c>
      <c r="E45" s="19">
        <v>-55540</v>
      </c>
      <c r="F45" s="24">
        <f aca="true" t="shared" si="5" ref="F45:O45">E45*(1+$C$8)</f>
        <v>-57206.200000000004</v>
      </c>
      <c r="G45" s="24">
        <f t="shared" si="5"/>
        <v>-58922.386000000006</v>
      </c>
      <c r="H45" s="24">
        <f t="shared" si="5"/>
        <v>-60690.05758000001</v>
      </c>
      <c r="I45" s="24">
        <f t="shared" si="5"/>
        <v>-62510.75930740001</v>
      </c>
      <c r="J45" s="24">
        <f t="shared" si="5"/>
        <v>-64386.08208662201</v>
      </c>
      <c r="K45" s="24">
        <f t="shared" si="5"/>
        <v>-66317.66454922067</v>
      </c>
      <c r="L45" s="24">
        <f t="shared" si="5"/>
        <v>-68307.1944856973</v>
      </c>
      <c r="M45" s="24">
        <f t="shared" si="5"/>
        <v>-70356.41032026822</v>
      </c>
      <c r="N45" s="24">
        <f t="shared" si="5"/>
        <v>-72467.10262987626</v>
      </c>
      <c r="O45" s="5">
        <f t="shared" si="5"/>
        <v>-74641.11570877254</v>
      </c>
      <c r="P45" s="12"/>
      <c r="Q45" s="12"/>
      <c r="R45" s="12"/>
      <c r="S45" s="12"/>
      <c r="T45" s="12"/>
      <c r="U45" s="12"/>
      <c r="V45" s="12"/>
      <c r="W45" s="12"/>
      <c r="X45" s="12"/>
      <c r="Y45" s="12"/>
      <c r="Z45" s="12"/>
      <c r="AA45" s="12"/>
      <c r="AB45" s="12"/>
      <c r="AC45" s="12"/>
    </row>
    <row r="46" spans="1:29" s="11" customFormat="1" ht="12.75">
      <c r="A46" s="12"/>
      <c r="B46" s="15" t="s">
        <v>10</v>
      </c>
      <c r="C46" s="12"/>
      <c r="D46" s="23" t="s">
        <v>38</v>
      </c>
      <c r="E46" s="19">
        <f>SUM(E44:E45)</f>
        <v>117740</v>
      </c>
      <c r="F46" s="19">
        <f aca="true" t="shared" si="6" ref="F46:O46">SUM(F44:F45)</f>
        <v>121272.19999999998</v>
      </c>
      <c r="G46" s="19">
        <f t="shared" si="6"/>
        <v>124910.36600000001</v>
      </c>
      <c r="H46" s="19">
        <f t="shared" si="6"/>
        <v>128657.67698</v>
      </c>
      <c r="I46" s="19">
        <f t="shared" si="6"/>
        <v>132517.4072894</v>
      </c>
      <c r="J46" s="19">
        <f t="shared" si="6"/>
        <v>136492.929508082</v>
      </c>
      <c r="K46" s="19">
        <f t="shared" si="6"/>
        <v>140587.71739332445</v>
      </c>
      <c r="L46" s="19">
        <f t="shared" si="6"/>
        <v>144805.3489151242</v>
      </c>
      <c r="M46" s="19">
        <f t="shared" si="6"/>
        <v>149149.50938257793</v>
      </c>
      <c r="N46" s="19">
        <f t="shared" si="6"/>
        <v>153623.99466405527</v>
      </c>
      <c r="O46" s="6">
        <f t="shared" si="6"/>
        <v>158232.71450397692</v>
      </c>
      <c r="P46" s="26"/>
      <c r="Q46" s="26"/>
      <c r="R46" s="26"/>
      <c r="S46" s="26"/>
      <c r="T46" s="26"/>
      <c r="U46" s="26"/>
      <c r="V46" s="26"/>
      <c r="W46" s="26"/>
      <c r="X46" s="26"/>
      <c r="Y46" s="26"/>
      <c r="Z46" s="26"/>
      <c r="AA46" s="26"/>
      <c r="AB46" s="26"/>
      <c r="AC46" s="26"/>
    </row>
    <row r="47" spans="1:29" s="11" customFormat="1" ht="12.75">
      <c r="A47" s="12"/>
      <c r="B47" s="15" t="s">
        <v>11</v>
      </c>
      <c r="C47" s="12"/>
      <c r="D47" s="23" t="s">
        <v>38</v>
      </c>
      <c r="E47" s="19">
        <f aca="true" t="shared" si="7" ref="E47:O47">E74</f>
        <v>-58480.132450331126</v>
      </c>
      <c r="F47" s="19">
        <f t="shared" si="7"/>
        <v>-57414.23155514248</v>
      </c>
      <c r="G47" s="19">
        <f t="shared" si="7"/>
        <v>-56284.37660624252</v>
      </c>
      <c r="H47" s="19">
        <f t="shared" si="7"/>
        <v>-55086.73036040856</v>
      </c>
      <c r="I47" s="19">
        <f t="shared" si="7"/>
        <v>-53817.22533982457</v>
      </c>
      <c r="J47" s="19">
        <f t="shared" si="7"/>
        <v>-52471.55001800553</v>
      </c>
      <c r="K47" s="19">
        <f t="shared" si="7"/>
        <v>-51045.13417687736</v>
      </c>
      <c r="L47" s="19">
        <f t="shared" si="7"/>
        <v>-49533.133385281486</v>
      </c>
      <c r="M47" s="19">
        <f t="shared" si="7"/>
        <v>-47930.41254618986</v>
      </c>
      <c r="N47" s="19">
        <f t="shared" si="7"/>
        <v>-46231.52845675274</v>
      </c>
      <c r="O47" s="6">
        <f t="shared" si="7"/>
        <v>-44430.71132194939</v>
      </c>
      <c r="P47" s="26"/>
      <c r="Q47" s="26"/>
      <c r="R47" s="26"/>
      <c r="S47" s="26"/>
      <c r="T47" s="26"/>
      <c r="U47" s="26"/>
      <c r="V47" s="26"/>
      <c r="W47" s="26"/>
      <c r="X47" s="26"/>
      <c r="Y47" s="26"/>
      <c r="Z47" s="26"/>
      <c r="AA47" s="26"/>
      <c r="AB47" s="26"/>
      <c r="AC47" s="26"/>
    </row>
    <row r="48" spans="1:29" s="11" customFormat="1" ht="12.75">
      <c r="A48" s="12"/>
      <c r="B48" s="15" t="s">
        <v>12</v>
      </c>
      <c r="C48" s="12"/>
      <c r="D48" s="23" t="s">
        <v>38</v>
      </c>
      <c r="E48" s="24">
        <f>(C24*C12)/-C20</f>
        <v>-28323.710873379747</v>
      </c>
      <c r="F48" s="19">
        <f aca="true" t="shared" si="8" ref="F48:O48">E48</f>
        <v>-28323.710873379747</v>
      </c>
      <c r="G48" s="19">
        <f t="shared" si="8"/>
        <v>-28323.710873379747</v>
      </c>
      <c r="H48" s="19">
        <f t="shared" si="8"/>
        <v>-28323.710873379747</v>
      </c>
      <c r="I48" s="19">
        <f t="shared" si="8"/>
        <v>-28323.710873379747</v>
      </c>
      <c r="J48" s="19">
        <f t="shared" si="8"/>
        <v>-28323.710873379747</v>
      </c>
      <c r="K48" s="19">
        <f t="shared" si="8"/>
        <v>-28323.710873379747</v>
      </c>
      <c r="L48" s="19">
        <f t="shared" si="8"/>
        <v>-28323.710873379747</v>
      </c>
      <c r="M48" s="19">
        <f t="shared" si="8"/>
        <v>-28323.710873379747</v>
      </c>
      <c r="N48" s="19">
        <f t="shared" si="8"/>
        <v>-28323.710873379747</v>
      </c>
      <c r="O48" s="6">
        <f t="shared" si="8"/>
        <v>-28323.710873379747</v>
      </c>
      <c r="P48" s="26"/>
      <c r="Q48" s="26"/>
      <c r="R48" s="26"/>
      <c r="S48" s="26"/>
      <c r="T48" s="26"/>
      <c r="U48" s="26"/>
      <c r="V48" s="26"/>
      <c r="W48" s="26"/>
      <c r="X48" s="26"/>
      <c r="Y48" s="26"/>
      <c r="Z48" s="26"/>
      <c r="AA48" s="26"/>
      <c r="AB48" s="26"/>
      <c r="AC48" s="26"/>
    </row>
    <row r="49" spans="1:29" s="11" customFormat="1" ht="12.75">
      <c r="A49" s="12"/>
      <c r="B49" s="15" t="s">
        <v>13</v>
      </c>
      <c r="C49" s="12"/>
      <c r="D49" s="23" t="s">
        <v>38</v>
      </c>
      <c r="E49" s="19">
        <f>E46+E47+E48</f>
        <v>30936.156676289127</v>
      </c>
      <c r="F49" s="19">
        <f aca="true" t="shared" si="9" ref="F49:L49">F46+F47+F48</f>
        <v>35534.25757147775</v>
      </c>
      <c r="G49" s="19">
        <f t="shared" si="9"/>
        <v>40302.27852037773</v>
      </c>
      <c r="H49" s="19">
        <f t="shared" si="9"/>
        <v>45247.23574621169</v>
      </c>
      <c r="I49" s="19">
        <f t="shared" si="9"/>
        <v>50376.47107619568</v>
      </c>
      <c r="J49" s="19">
        <f t="shared" si="9"/>
        <v>55697.6686166967</v>
      </c>
      <c r="K49" s="19">
        <f t="shared" si="9"/>
        <v>61218.87234306734</v>
      </c>
      <c r="L49" s="19">
        <f t="shared" si="9"/>
        <v>66948.50465646296</v>
      </c>
      <c r="M49" s="19">
        <f>M46+M47+M48</f>
        <v>72895.38596300833</v>
      </c>
      <c r="N49" s="19">
        <f>N46+N47+N48</f>
        <v>79068.75533392277</v>
      </c>
      <c r="O49" s="6">
        <f>O46+O47+O48</f>
        <v>85478.29230864778</v>
      </c>
      <c r="P49" s="26"/>
      <c r="Q49" s="26"/>
      <c r="R49" s="26"/>
      <c r="S49" s="26"/>
      <c r="T49" s="26"/>
      <c r="U49" s="26"/>
      <c r="V49" s="26"/>
      <c r="W49" s="26"/>
      <c r="X49" s="26"/>
      <c r="Y49" s="26"/>
      <c r="Z49" s="26"/>
      <c r="AA49" s="26"/>
      <c r="AB49" s="26"/>
      <c r="AC49" s="26"/>
    </row>
    <row r="50" spans="1:29" s="11" customFormat="1" ht="12.75">
      <c r="A50" s="12"/>
      <c r="B50" s="15" t="s">
        <v>14</v>
      </c>
      <c r="C50" s="12"/>
      <c r="D50" s="23" t="s">
        <v>38</v>
      </c>
      <c r="E50" s="24">
        <f aca="true" t="shared" si="10" ref="E50:O50">($C$21*-E49)</f>
        <v>-4640.423501443369</v>
      </c>
      <c r="F50" s="24">
        <f t="shared" si="10"/>
        <v>-5330.1386357216625</v>
      </c>
      <c r="G50" s="24">
        <f t="shared" si="10"/>
        <v>-6045.34177805666</v>
      </c>
      <c r="H50" s="24">
        <f t="shared" si="10"/>
        <v>-6787.085361931754</v>
      </c>
      <c r="I50" s="24">
        <f t="shared" si="10"/>
        <v>-7556.470661429352</v>
      </c>
      <c r="J50" s="24">
        <f t="shared" si="10"/>
        <v>-8354.650292504504</v>
      </c>
      <c r="K50" s="24">
        <f t="shared" si="10"/>
        <v>-9182.830851460101</v>
      </c>
      <c r="L50" s="24">
        <f t="shared" si="10"/>
        <v>-10042.275698469444</v>
      </c>
      <c r="M50" s="24">
        <f t="shared" si="10"/>
        <v>-10934.307894451249</v>
      </c>
      <c r="N50" s="24">
        <f t="shared" si="10"/>
        <v>-11860.313300088415</v>
      </c>
      <c r="O50" s="5">
        <f t="shared" si="10"/>
        <v>-12821.743846297168</v>
      </c>
      <c r="P50" s="25"/>
      <c r="Q50" s="25"/>
      <c r="R50" s="25"/>
      <c r="S50" s="25"/>
      <c r="T50" s="25"/>
      <c r="U50" s="25"/>
      <c r="V50" s="25"/>
      <c r="W50" s="25"/>
      <c r="X50" s="25"/>
      <c r="Y50" s="25"/>
      <c r="Z50" s="25"/>
      <c r="AA50" s="25"/>
      <c r="AB50" s="25"/>
      <c r="AC50" s="25"/>
    </row>
    <row r="51" spans="1:29" s="11" customFormat="1" ht="12.75">
      <c r="A51" s="12"/>
      <c r="B51" s="15" t="s">
        <v>15</v>
      </c>
      <c r="C51" s="12"/>
      <c r="D51" s="23" t="s">
        <v>38</v>
      </c>
      <c r="E51" s="19">
        <f>E49+E50</f>
        <v>26295.73317484576</v>
      </c>
      <c r="F51" s="19">
        <f aca="true" t="shared" si="11" ref="F51:L51">F49+F50</f>
        <v>30204.118935756087</v>
      </c>
      <c r="G51" s="19">
        <f t="shared" si="11"/>
        <v>34256.93674232107</v>
      </c>
      <c r="H51" s="19">
        <f t="shared" si="11"/>
        <v>38460.150384279936</v>
      </c>
      <c r="I51" s="19">
        <f t="shared" si="11"/>
        <v>42820.00041476633</v>
      </c>
      <c r="J51" s="19">
        <f t="shared" si="11"/>
        <v>47343.01832419219</v>
      </c>
      <c r="K51" s="19">
        <f t="shared" si="11"/>
        <v>52036.04149160724</v>
      </c>
      <c r="L51" s="19">
        <f t="shared" si="11"/>
        <v>56906.22895799352</v>
      </c>
      <c r="M51" s="19">
        <f>M49+M50</f>
        <v>61961.07806855708</v>
      </c>
      <c r="N51" s="19">
        <f>N49+N50</f>
        <v>67208.44203383436</v>
      </c>
      <c r="O51" s="6">
        <f>O49+O50</f>
        <v>72656.54846235062</v>
      </c>
      <c r="P51" s="26"/>
      <c r="Q51" s="26"/>
      <c r="R51" s="26"/>
      <c r="S51" s="26"/>
      <c r="T51" s="26"/>
      <c r="U51" s="26"/>
      <c r="V51" s="26"/>
      <c r="W51" s="26"/>
      <c r="X51" s="26"/>
      <c r="Y51" s="26"/>
      <c r="Z51" s="26"/>
      <c r="AA51" s="26"/>
      <c r="AB51" s="26"/>
      <c r="AC51" s="26"/>
    </row>
    <row r="52" spans="1:29" s="11" customFormat="1" ht="12.75">
      <c r="A52" s="12"/>
      <c r="B52" s="12"/>
      <c r="C52" s="12"/>
      <c r="D52" s="21"/>
      <c r="E52" s="21"/>
      <c r="F52" s="21"/>
      <c r="G52" s="21"/>
      <c r="H52" s="21"/>
      <c r="I52" s="21"/>
      <c r="J52" s="21"/>
      <c r="K52" s="21"/>
      <c r="L52" s="21"/>
      <c r="M52" s="21"/>
      <c r="N52" s="21"/>
      <c r="O52" s="21"/>
      <c r="P52" s="12"/>
      <c r="Q52" s="12"/>
      <c r="R52" s="12"/>
      <c r="S52" s="12"/>
      <c r="T52" s="12"/>
      <c r="U52" s="12"/>
      <c r="V52" s="12"/>
      <c r="W52" s="12"/>
      <c r="X52" s="12"/>
      <c r="Y52" s="12"/>
      <c r="Z52" s="12"/>
      <c r="AA52" s="12"/>
      <c r="AB52" s="12"/>
      <c r="AC52" s="12"/>
    </row>
    <row r="53" spans="1:29" s="11" customFormat="1" ht="13.5" thickBot="1">
      <c r="A53" s="12"/>
      <c r="B53" s="12"/>
      <c r="C53" s="12"/>
      <c r="D53" s="21"/>
      <c r="E53" s="21"/>
      <c r="F53" s="21"/>
      <c r="G53" s="21"/>
      <c r="H53" s="21"/>
      <c r="I53" s="21"/>
      <c r="J53" s="21"/>
      <c r="K53" s="21"/>
      <c r="L53" s="21"/>
      <c r="M53" s="21"/>
      <c r="N53" s="21"/>
      <c r="O53" s="21"/>
      <c r="P53" s="12"/>
      <c r="Q53" s="12"/>
      <c r="R53" s="12"/>
      <c r="S53" s="12"/>
      <c r="T53" s="12"/>
      <c r="U53" s="12"/>
      <c r="V53" s="12"/>
      <c r="W53" s="12"/>
      <c r="X53" s="12"/>
      <c r="Y53" s="12"/>
      <c r="Z53" s="12"/>
      <c r="AA53" s="12"/>
      <c r="AB53" s="12"/>
      <c r="AC53" s="12"/>
    </row>
    <row r="54" spans="1:31" ht="12.75">
      <c r="A54" s="12"/>
      <c r="B54" s="9" t="s">
        <v>16</v>
      </c>
      <c r="C54" s="9"/>
      <c r="D54" s="9"/>
      <c r="E54" s="9"/>
      <c r="F54" s="9"/>
      <c r="G54" s="9"/>
      <c r="H54" s="9"/>
      <c r="I54" s="9"/>
      <c r="J54" s="9"/>
      <c r="K54" s="9"/>
      <c r="L54" s="9"/>
      <c r="M54" s="9"/>
      <c r="N54" s="9"/>
      <c r="O54" s="9"/>
      <c r="P54" s="12"/>
      <c r="Q54" s="12"/>
      <c r="AD54" s="11"/>
      <c r="AE54" s="11"/>
    </row>
    <row r="55" spans="1:29" s="11" customFormat="1" ht="12.75">
      <c r="A55" s="12"/>
      <c r="B55" s="12"/>
      <c r="C55" s="20" t="s">
        <v>4</v>
      </c>
      <c r="D55" s="35">
        <v>0</v>
      </c>
      <c r="E55" s="36">
        <v>1</v>
      </c>
      <c r="F55" s="36">
        <v>2</v>
      </c>
      <c r="G55" s="36">
        <v>3</v>
      </c>
      <c r="H55" s="36">
        <v>4</v>
      </c>
      <c r="I55" s="36">
        <v>5</v>
      </c>
      <c r="J55" s="36">
        <v>6</v>
      </c>
      <c r="K55" s="36">
        <v>7</v>
      </c>
      <c r="L55" s="36">
        <v>8</v>
      </c>
      <c r="M55" s="36">
        <v>9</v>
      </c>
      <c r="N55" s="36">
        <v>10</v>
      </c>
      <c r="O55" s="37">
        <v>11</v>
      </c>
      <c r="P55" s="22"/>
      <c r="Q55" s="22"/>
      <c r="R55" s="22"/>
      <c r="S55" s="22"/>
      <c r="T55" s="22"/>
      <c r="U55" s="22"/>
      <c r="V55" s="22"/>
      <c r="W55" s="22"/>
      <c r="X55" s="22"/>
      <c r="Y55" s="22"/>
      <c r="Z55" s="22"/>
      <c r="AA55" s="22"/>
      <c r="AB55" s="22"/>
      <c r="AC55" s="22"/>
    </row>
    <row r="56" spans="1:29" s="11" customFormat="1" ht="12.75">
      <c r="A56" s="12"/>
      <c r="B56" s="15" t="s">
        <v>7</v>
      </c>
      <c r="C56" s="12"/>
      <c r="D56" s="23" t="s">
        <v>38</v>
      </c>
      <c r="E56" s="19">
        <f>E42</f>
        <v>182400</v>
      </c>
      <c r="F56" s="19">
        <f aca="true" t="shared" si="12" ref="F56:L56">F42</f>
        <v>187872</v>
      </c>
      <c r="G56" s="19">
        <f t="shared" si="12"/>
        <v>193508.16</v>
      </c>
      <c r="H56" s="19">
        <f t="shared" si="12"/>
        <v>199313.40480000002</v>
      </c>
      <c r="I56" s="19">
        <f t="shared" si="12"/>
        <v>205292.806944</v>
      </c>
      <c r="J56" s="19">
        <f t="shared" si="12"/>
        <v>211451.59115232</v>
      </c>
      <c r="K56" s="19">
        <f t="shared" si="12"/>
        <v>217795.13888688962</v>
      </c>
      <c r="L56" s="19">
        <f t="shared" si="12"/>
        <v>224328.99305349632</v>
      </c>
      <c r="M56" s="19">
        <f aca="true" t="shared" si="13" ref="M56:O58">M42</f>
        <v>231058.86284510122</v>
      </c>
      <c r="N56" s="19">
        <f t="shared" si="13"/>
        <v>237990.62873045425</v>
      </c>
      <c r="O56" s="6">
        <f t="shared" si="13"/>
        <v>245130.34759236788</v>
      </c>
      <c r="P56" s="26"/>
      <c r="Q56" s="26"/>
      <c r="R56" s="26"/>
      <c r="S56" s="26"/>
      <c r="T56" s="26"/>
      <c r="U56" s="26"/>
      <c r="V56" s="26"/>
      <c r="W56" s="26"/>
      <c r="X56" s="26"/>
      <c r="Y56" s="26"/>
      <c r="Z56" s="26"/>
      <c r="AA56" s="26"/>
      <c r="AB56" s="26"/>
      <c r="AC56" s="26"/>
    </row>
    <row r="57" spans="1:29" s="11" customFormat="1" ht="12.75">
      <c r="A57" s="12"/>
      <c r="B57" s="15" t="s">
        <v>6</v>
      </c>
      <c r="C57" s="12"/>
      <c r="D57" s="23" t="s">
        <v>38</v>
      </c>
      <c r="E57" s="19">
        <f>E43</f>
        <v>-9120</v>
      </c>
      <c r="F57" s="19">
        <f aca="true" t="shared" si="14" ref="F57:L58">F43</f>
        <v>-9393.6</v>
      </c>
      <c r="G57" s="19">
        <f t="shared" si="14"/>
        <v>-9675.408000000001</v>
      </c>
      <c r="H57" s="19">
        <f t="shared" si="14"/>
        <v>-9965.670240000001</v>
      </c>
      <c r="I57" s="19">
        <f t="shared" si="14"/>
        <v>-10264.640347200002</v>
      </c>
      <c r="J57" s="19">
        <f t="shared" si="14"/>
        <v>-10572.579557616002</v>
      </c>
      <c r="K57" s="19">
        <f t="shared" si="14"/>
        <v>-10889.75694434448</v>
      </c>
      <c r="L57" s="19">
        <f t="shared" si="14"/>
        <v>-11216.449652674817</v>
      </c>
      <c r="M57" s="19">
        <f t="shared" si="13"/>
        <v>-11552.943142255062</v>
      </c>
      <c r="N57" s="19">
        <f t="shared" si="13"/>
        <v>-11899.531436522713</v>
      </c>
      <c r="O57" s="6">
        <f t="shared" si="13"/>
        <v>-12256.517379618395</v>
      </c>
      <c r="P57" s="26"/>
      <c r="Q57" s="26"/>
      <c r="R57" s="26"/>
      <c r="S57" s="26"/>
      <c r="T57" s="26"/>
      <c r="U57" s="26"/>
      <c r="V57" s="26"/>
      <c r="W57" s="26"/>
      <c r="X57" s="26"/>
      <c r="Y57" s="26"/>
      <c r="Z57" s="26"/>
      <c r="AA57" s="26"/>
      <c r="AB57" s="26"/>
      <c r="AC57" s="26"/>
    </row>
    <row r="58" spans="1:29" s="11" customFormat="1" ht="12.75">
      <c r="A58" s="12"/>
      <c r="B58" s="15" t="s">
        <v>8</v>
      </c>
      <c r="C58" s="12"/>
      <c r="D58" s="23" t="s">
        <v>38</v>
      </c>
      <c r="E58" s="19">
        <f>E44</f>
        <v>173280</v>
      </c>
      <c r="F58" s="19">
        <f t="shared" si="14"/>
        <v>178478.4</v>
      </c>
      <c r="G58" s="19">
        <f t="shared" si="14"/>
        <v>183832.752</v>
      </c>
      <c r="H58" s="19">
        <f t="shared" si="14"/>
        <v>189347.73456</v>
      </c>
      <c r="I58" s="19">
        <f t="shared" si="14"/>
        <v>195028.1665968</v>
      </c>
      <c r="J58" s="19">
        <f t="shared" si="14"/>
        <v>200879.011594704</v>
      </c>
      <c r="K58" s="19">
        <f t="shared" si="14"/>
        <v>206905.38194254512</v>
      </c>
      <c r="L58" s="19">
        <f t="shared" si="14"/>
        <v>213112.5434008215</v>
      </c>
      <c r="M58" s="19">
        <f t="shared" si="13"/>
        <v>219505.91970284615</v>
      </c>
      <c r="N58" s="19">
        <f t="shared" si="13"/>
        <v>226091.09729393153</v>
      </c>
      <c r="O58" s="6">
        <f t="shared" si="13"/>
        <v>232873.83021274948</v>
      </c>
      <c r="P58" s="26"/>
      <c r="Q58" s="26"/>
      <c r="R58" s="26"/>
      <c r="S58" s="26"/>
      <c r="T58" s="26"/>
      <c r="U58" s="26"/>
      <c r="V58" s="26"/>
      <c r="W58" s="26"/>
      <c r="X58" s="26"/>
      <c r="Y58" s="26"/>
      <c r="Z58" s="26"/>
      <c r="AA58" s="26"/>
      <c r="AB58" s="26"/>
      <c r="AC58" s="26"/>
    </row>
    <row r="59" spans="1:29" s="11" customFormat="1" ht="12.75">
      <c r="A59" s="12"/>
      <c r="B59" s="15" t="s">
        <v>9</v>
      </c>
      <c r="C59" s="12"/>
      <c r="D59" s="23" t="s">
        <v>38</v>
      </c>
      <c r="E59" s="19">
        <v>-55540</v>
      </c>
      <c r="F59" s="24">
        <f aca="true" t="shared" si="15" ref="F59:O59">E59*(1+$C$8)</f>
        <v>-57206.200000000004</v>
      </c>
      <c r="G59" s="24">
        <f t="shared" si="15"/>
        <v>-58922.386000000006</v>
      </c>
      <c r="H59" s="24">
        <f t="shared" si="15"/>
        <v>-60690.05758000001</v>
      </c>
      <c r="I59" s="24">
        <f t="shared" si="15"/>
        <v>-62510.75930740001</v>
      </c>
      <c r="J59" s="24">
        <f t="shared" si="15"/>
        <v>-64386.08208662201</v>
      </c>
      <c r="K59" s="24">
        <f t="shared" si="15"/>
        <v>-66317.66454922067</v>
      </c>
      <c r="L59" s="24">
        <f t="shared" si="15"/>
        <v>-68307.1944856973</v>
      </c>
      <c r="M59" s="24">
        <f t="shared" si="15"/>
        <v>-70356.41032026822</v>
      </c>
      <c r="N59" s="24">
        <f t="shared" si="15"/>
        <v>-72467.10262987626</v>
      </c>
      <c r="O59" s="5">
        <f t="shared" si="15"/>
        <v>-74641.11570877254</v>
      </c>
      <c r="P59" s="26"/>
      <c r="Q59" s="26"/>
      <c r="R59" s="26"/>
      <c r="S59" s="26"/>
      <c r="T59" s="26"/>
      <c r="U59" s="26"/>
      <c r="V59" s="26"/>
      <c r="W59" s="26"/>
      <c r="X59" s="26"/>
      <c r="Y59" s="26"/>
      <c r="Z59" s="26"/>
      <c r="AA59" s="26"/>
      <c r="AB59" s="26"/>
      <c r="AC59" s="26"/>
    </row>
    <row r="60" spans="1:29" s="11" customFormat="1" ht="12.75">
      <c r="A60" s="12"/>
      <c r="B60" s="15" t="s">
        <v>10</v>
      </c>
      <c r="C60" s="12"/>
      <c r="D60" s="23" t="s">
        <v>38</v>
      </c>
      <c r="E60" s="19">
        <f aca="true" t="shared" si="16" ref="E60:O60">SUM(E58:E59)</f>
        <v>117740</v>
      </c>
      <c r="F60" s="19">
        <v>127443.62246419974</v>
      </c>
      <c r="G60" s="19">
        <f t="shared" si="16"/>
        <v>124910.36600000001</v>
      </c>
      <c r="H60" s="19">
        <f t="shared" si="16"/>
        <v>128657.67698</v>
      </c>
      <c r="I60" s="19">
        <f t="shared" si="16"/>
        <v>132517.4072894</v>
      </c>
      <c r="J60" s="19">
        <f t="shared" si="16"/>
        <v>136492.929508082</v>
      </c>
      <c r="K60" s="19">
        <f t="shared" si="16"/>
        <v>140587.71739332445</v>
      </c>
      <c r="L60" s="19">
        <f t="shared" si="16"/>
        <v>144805.3489151242</v>
      </c>
      <c r="M60" s="19">
        <f t="shared" si="16"/>
        <v>149149.50938257793</v>
      </c>
      <c r="N60" s="19">
        <f t="shared" si="16"/>
        <v>153623.99466405527</v>
      </c>
      <c r="O60" s="6">
        <f t="shared" si="16"/>
        <v>158232.71450397692</v>
      </c>
      <c r="P60" s="26"/>
      <c r="Q60" s="26"/>
      <c r="R60" s="26"/>
      <c r="S60" s="26"/>
      <c r="T60" s="26"/>
      <c r="U60" s="26"/>
      <c r="V60" s="26"/>
      <c r="W60" s="26"/>
      <c r="X60" s="26"/>
      <c r="Y60" s="26"/>
      <c r="Z60" s="26"/>
      <c r="AA60" s="26"/>
      <c r="AB60" s="26"/>
      <c r="AC60" s="26"/>
    </row>
    <row r="61" spans="1:29" s="11" customFormat="1" ht="12.75">
      <c r="A61" s="12"/>
      <c r="B61" s="15" t="s">
        <v>17</v>
      </c>
      <c r="C61" s="12"/>
      <c r="D61" s="23" t="s">
        <v>38</v>
      </c>
      <c r="E61" s="19">
        <f>(-E73)</f>
        <v>-76245.14737014184</v>
      </c>
      <c r="F61" s="19">
        <v>94731.85030681547</v>
      </c>
      <c r="G61" s="19">
        <f>F61</f>
        <v>94731.85030681547</v>
      </c>
      <c r="H61" s="19">
        <f aca="true" t="shared" si="17" ref="H61:N61">G61</f>
        <v>94731.85030681547</v>
      </c>
      <c r="I61" s="19">
        <f t="shared" si="17"/>
        <v>94731.85030681547</v>
      </c>
      <c r="J61" s="19">
        <f t="shared" si="17"/>
        <v>94731.85030681547</v>
      </c>
      <c r="K61" s="19">
        <f t="shared" si="17"/>
        <v>94731.85030681547</v>
      </c>
      <c r="L61" s="19">
        <f t="shared" si="17"/>
        <v>94731.85030681547</v>
      </c>
      <c r="M61" s="19">
        <f t="shared" si="17"/>
        <v>94731.85030681547</v>
      </c>
      <c r="N61" s="19">
        <f t="shared" si="17"/>
        <v>94731.85030681547</v>
      </c>
      <c r="O61" s="7" t="s">
        <v>38</v>
      </c>
      <c r="P61" s="26"/>
      <c r="Q61" s="26"/>
      <c r="R61" s="26"/>
      <c r="S61" s="26"/>
      <c r="T61" s="26"/>
      <c r="U61" s="26"/>
      <c r="V61" s="26"/>
      <c r="W61" s="26"/>
      <c r="X61" s="26"/>
      <c r="Y61" s="26"/>
      <c r="Z61" s="26"/>
      <c r="AA61" s="26"/>
      <c r="AB61" s="26"/>
      <c r="AC61" s="26"/>
    </row>
    <row r="62" spans="1:29" s="11" customFormat="1" ht="12.75">
      <c r="A62" s="12"/>
      <c r="B62" s="15" t="s">
        <v>14</v>
      </c>
      <c r="C62" s="12"/>
      <c r="D62" s="23" t="s">
        <v>38</v>
      </c>
      <c r="E62" s="24">
        <f aca="true" t="shared" si="18" ref="E62:N62">E50</f>
        <v>-4640.423501443369</v>
      </c>
      <c r="F62" s="24">
        <f t="shared" si="18"/>
        <v>-5330.1386357216625</v>
      </c>
      <c r="G62" s="24">
        <f t="shared" si="18"/>
        <v>-6045.34177805666</v>
      </c>
      <c r="H62" s="24">
        <f t="shared" si="18"/>
        <v>-6787.085361931754</v>
      </c>
      <c r="I62" s="24">
        <f t="shared" si="18"/>
        <v>-7556.470661429352</v>
      </c>
      <c r="J62" s="24">
        <f t="shared" si="18"/>
        <v>-8354.650292504504</v>
      </c>
      <c r="K62" s="24">
        <f t="shared" si="18"/>
        <v>-9182.830851460101</v>
      </c>
      <c r="L62" s="24">
        <f t="shared" si="18"/>
        <v>-10042.275698469444</v>
      </c>
      <c r="M62" s="24">
        <f t="shared" si="18"/>
        <v>-10934.307894451249</v>
      </c>
      <c r="N62" s="24">
        <f t="shared" si="18"/>
        <v>-11860.313300088415</v>
      </c>
      <c r="O62" s="7" t="s">
        <v>38</v>
      </c>
      <c r="P62" s="25"/>
      <c r="Q62" s="25"/>
      <c r="R62" s="25"/>
      <c r="S62" s="25"/>
      <c r="T62" s="25"/>
      <c r="U62" s="25"/>
      <c r="V62" s="25"/>
      <c r="W62" s="25"/>
      <c r="X62" s="25"/>
      <c r="Y62" s="25"/>
      <c r="Z62" s="25"/>
      <c r="AA62" s="25"/>
      <c r="AB62" s="25"/>
      <c r="AC62" s="25"/>
    </row>
    <row r="63" spans="1:29" s="11" customFormat="1" ht="12.75">
      <c r="A63" s="12"/>
      <c r="B63" s="15" t="s">
        <v>18</v>
      </c>
      <c r="C63" s="12"/>
      <c r="D63" s="23" t="s">
        <v>38</v>
      </c>
      <c r="E63" s="19">
        <f>E60+E61+E62</f>
        <v>36854.42912841479</v>
      </c>
      <c r="F63" s="19">
        <f aca="true" t="shared" si="19" ref="F63:K63">F60+F61+F62</f>
        <v>216845.33413529352</v>
      </c>
      <c r="G63" s="19">
        <f t="shared" si="19"/>
        <v>213596.8745287588</v>
      </c>
      <c r="H63" s="19">
        <f t="shared" si="19"/>
        <v>216602.4419248837</v>
      </c>
      <c r="I63" s="19">
        <f t="shared" si="19"/>
        <v>219692.78693478613</v>
      </c>
      <c r="J63" s="19">
        <f t="shared" si="19"/>
        <v>222870.12952239296</v>
      </c>
      <c r="K63" s="19">
        <f t="shared" si="19"/>
        <v>226136.7368486798</v>
      </c>
      <c r="L63" s="19">
        <f>L60+L61+L62</f>
        <v>229494.9235234702</v>
      </c>
      <c r="M63" s="19">
        <f>M60+M61+M62</f>
        <v>232947.05179494215</v>
      </c>
      <c r="N63" s="19">
        <f>N60+N61+N62</f>
        <v>236495.5316707823</v>
      </c>
      <c r="O63" s="7" t="s">
        <v>38</v>
      </c>
      <c r="P63" s="26"/>
      <c r="Q63" s="26"/>
      <c r="R63" s="26"/>
      <c r="S63" s="26"/>
      <c r="T63" s="26"/>
      <c r="U63" s="26"/>
      <c r="V63" s="26"/>
      <c r="W63" s="26"/>
      <c r="X63" s="26"/>
      <c r="Y63" s="26"/>
      <c r="Z63" s="26"/>
      <c r="AA63" s="26"/>
      <c r="AB63" s="26"/>
      <c r="AC63" s="26"/>
    </row>
    <row r="64" spans="1:29" s="11" customFormat="1" ht="12.75">
      <c r="A64" s="12"/>
      <c r="B64" s="15" t="s">
        <v>19</v>
      </c>
      <c r="C64" s="12"/>
      <c r="D64" s="19">
        <f>-C28</f>
        <v>-324889.6247240618</v>
      </c>
      <c r="E64" s="23" t="s">
        <v>38</v>
      </c>
      <c r="F64" s="23" t="s">
        <v>38</v>
      </c>
      <c r="G64" s="23" t="s">
        <v>38</v>
      </c>
      <c r="H64" s="23" t="s">
        <v>38</v>
      </c>
      <c r="I64" s="23" t="s">
        <v>38</v>
      </c>
      <c r="J64" s="23" t="s">
        <v>38</v>
      </c>
      <c r="K64" s="23" t="s">
        <v>38</v>
      </c>
      <c r="L64" s="23" t="s">
        <v>38</v>
      </c>
      <c r="M64" s="23" t="s">
        <v>38</v>
      </c>
      <c r="N64" s="27">
        <f>E89</f>
        <v>1020206.4852508998</v>
      </c>
      <c r="O64" s="8" t="s">
        <v>38</v>
      </c>
      <c r="P64" s="22"/>
      <c r="Q64" s="22"/>
      <c r="R64" s="22"/>
      <c r="S64" s="22"/>
      <c r="T64" s="22"/>
      <c r="U64" s="22"/>
      <c r="V64" s="22"/>
      <c r="W64" s="22"/>
      <c r="X64" s="22"/>
      <c r="Y64" s="22"/>
      <c r="Z64" s="22"/>
      <c r="AA64" s="22"/>
      <c r="AB64" s="22"/>
      <c r="AC64" s="22"/>
    </row>
    <row r="65" spans="1:29" s="11" customFormat="1" ht="12.75">
      <c r="A65" s="12"/>
      <c r="B65" s="15" t="s">
        <v>20</v>
      </c>
      <c r="C65" s="12"/>
      <c r="D65" s="19">
        <f>D64</f>
        <v>-324889.6247240618</v>
      </c>
      <c r="E65" s="19">
        <f>SUM(E63:E64)</f>
        <v>36854.42912841479</v>
      </c>
      <c r="F65" s="19">
        <f aca="true" t="shared" si="20" ref="F65:K65">SUM(F63:F64)</f>
        <v>216845.33413529352</v>
      </c>
      <c r="G65" s="19">
        <f t="shared" si="20"/>
        <v>213596.8745287588</v>
      </c>
      <c r="H65" s="19">
        <f t="shared" si="20"/>
        <v>216602.4419248837</v>
      </c>
      <c r="I65" s="19">
        <f t="shared" si="20"/>
        <v>219692.78693478613</v>
      </c>
      <c r="J65" s="19">
        <f t="shared" si="20"/>
        <v>222870.12952239296</v>
      </c>
      <c r="K65" s="19">
        <f t="shared" si="20"/>
        <v>226136.7368486798</v>
      </c>
      <c r="L65" s="19">
        <f>SUM(L63:L64)</f>
        <v>229494.9235234702</v>
      </c>
      <c r="M65" s="19">
        <f>SUM(M63:M64)</f>
        <v>232947.05179494215</v>
      </c>
      <c r="N65" s="19">
        <f>SUM(N63:N64)</f>
        <v>1256702.016921682</v>
      </c>
      <c r="O65" s="8" t="s">
        <v>38</v>
      </c>
      <c r="P65" s="26"/>
      <c r="Q65" s="26"/>
      <c r="R65" s="26"/>
      <c r="S65" s="26"/>
      <c r="T65" s="26"/>
      <c r="U65" s="26"/>
      <c r="V65" s="26"/>
      <c r="W65" s="26"/>
      <c r="X65" s="26"/>
      <c r="Y65" s="26"/>
      <c r="Z65" s="26"/>
      <c r="AA65" s="26"/>
      <c r="AB65" s="26"/>
      <c r="AC65" s="26"/>
    </row>
    <row r="66" spans="1:29" s="11" customFormat="1" ht="12.75">
      <c r="A66" s="12"/>
      <c r="B66" s="15" t="s">
        <v>21</v>
      </c>
      <c r="C66" s="12"/>
      <c r="D66" s="28" t="s">
        <v>38</v>
      </c>
      <c r="E66" s="29">
        <f aca="true" t="shared" si="21" ref="E66:N66">(1+$C$13)^E55</f>
        <v>1.03</v>
      </c>
      <c r="F66" s="29">
        <f>(1+$C$13)^F55</f>
        <v>1.0609</v>
      </c>
      <c r="G66" s="29">
        <f t="shared" si="21"/>
        <v>1.092727</v>
      </c>
      <c r="H66" s="29">
        <f t="shared" si="21"/>
        <v>1.12550881</v>
      </c>
      <c r="I66" s="29">
        <f t="shared" si="21"/>
        <v>1.1592740742999998</v>
      </c>
      <c r="J66" s="29">
        <f t="shared" si="21"/>
        <v>1.194052296529</v>
      </c>
      <c r="K66" s="29">
        <f t="shared" si="21"/>
        <v>1.22987386542487</v>
      </c>
      <c r="L66" s="29">
        <f t="shared" si="21"/>
        <v>1.266770081387616</v>
      </c>
      <c r="M66" s="29">
        <f t="shared" si="21"/>
        <v>1.3047731838292445</v>
      </c>
      <c r="N66" s="29">
        <f t="shared" si="21"/>
        <v>1.3439163793441218</v>
      </c>
      <c r="O66" s="8" t="s">
        <v>38</v>
      </c>
      <c r="P66" s="14"/>
      <c r="Q66" s="14"/>
      <c r="R66" s="14"/>
      <c r="S66" s="14"/>
      <c r="T66" s="14"/>
      <c r="U66" s="14"/>
      <c r="V66" s="14"/>
      <c r="W66" s="14"/>
      <c r="X66" s="14"/>
      <c r="Y66" s="14"/>
      <c r="Z66" s="14"/>
      <c r="AA66" s="14"/>
      <c r="AB66" s="14"/>
      <c r="AC66" s="14"/>
    </row>
    <row r="67" spans="1:29" s="11" customFormat="1" ht="12.75">
      <c r="A67" s="12"/>
      <c r="B67" s="15" t="s">
        <v>1</v>
      </c>
      <c r="C67" s="12"/>
      <c r="D67" s="19">
        <f>D65</f>
        <v>-324889.6247240618</v>
      </c>
      <c r="E67" s="19">
        <f>E65/E66</f>
        <v>35780.99915380077</v>
      </c>
      <c r="F67" s="19">
        <f aca="true" t="shared" si="22" ref="F67:K67">F65/F66</f>
        <v>204397.52487066976</v>
      </c>
      <c r="G67" s="19">
        <f t="shared" si="22"/>
        <v>195471.39818889697</v>
      </c>
      <c r="H67" s="19">
        <f t="shared" si="22"/>
        <v>192448.46419716938</v>
      </c>
      <c r="I67" s="19">
        <f t="shared" si="22"/>
        <v>189508.92787578504</v>
      </c>
      <c r="J67" s="19">
        <f t="shared" si="22"/>
        <v>186650.22476005106</v>
      </c>
      <c r="K67" s="19">
        <f t="shared" si="22"/>
        <v>183869.86113454733</v>
      </c>
      <c r="L67" s="19">
        <f>L65/L66</f>
        <v>181165.41185759785</v>
      </c>
      <c r="M67" s="19">
        <f>M65/M66</f>
        <v>178534.51824576117</v>
      </c>
      <c r="N67" s="19">
        <f>N65/N66</f>
        <v>935104.323629865</v>
      </c>
      <c r="O67" s="8" t="s">
        <v>38</v>
      </c>
      <c r="P67" s="26"/>
      <c r="Q67" s="26"/>
      <c r="R67" s="26"/>
      <c r="S67" s="26"/>
      <c r="T67" s="26"/>
      <c r="U67" s="26"/>
      <c r="V67" s="26"/>
      <c r="W67" s="26"/>
      <c r="X67" s="26"/>
      <c r="Y67" s="26"/>
      <c r="Z67" s="26"/>
      <c r="AA67" s="26"/>
      <c r="AB67" s="26"/>
      <c r="AC67" s="26"/>
    </row>
    <row r="68" spans="1:29" s="11" customFormat="1" ht="12.75">
      <c r="A68" s="12"/>
      <c r="B68" s="12"/>
      <c r="C68" s="12"/>
      <c r="D68" s="21"/>
      <c r="E68" s="21"/>
      <c r="F68" s="21"/>
      <c r="G68" s="21"/>
      <c r="H68" s="21"/>
      <c r="I68" s="21"/>
      <c r="J68" s="21"/>
      <c r="K68" s="21"/>
      <c r="L68" s="21"/>
      <c r="M68" s="21"/>
      <c r="N68" s="21"/>
      <c r="O68" s="21"/>
      <c r="P68" s="12"/>
      <c r="Q68" s="12"/>
      <c r="R68" s="12"/>
      <c r="S68" s="12"/>
      <c r="T68" s="12"/>
      <c r="U68" s="12"/>
      <c r="V68" s="12"/>
      <c r="W68" s="12"/>
      <c r="X68" s="12"/>
      <c r="Y68" s="12"/>
      <c r="Z68" s="12"/>
      <c r="AA68" s="12"/>
      <c r="AB68" s="12"/>
      <c r="AC68" s="12"/>
    </row>
    <row r="69" spans="1:29" s="11" customFormat="1" ht="13.5" thickBot="1">
      <c r="A69" s="12"/>
      <c r="B69" s="12"/>
      <c r="C69" s="12"/>
      <c r="D69" s="21"/>
      <c r="E69" s="21"/>
      <c r="F69" s="21"/>
      <c r="G69" s="21"/>
      <c r="H69" s="21"/>
      <c r="I69" s="21"/>
      <c r="J69" s="21"/>
      <c r="K69" s="21"/>
      <c r="L69" s="21"/>
      <c r="M69" s="21"/>
      <c r="N69" s="21"/>
      <c r="O69" s="21"/>
      <c r="P69" s="12"/>
      <c r="Q69" s="12"/>
      <c r="R69" s="12"/>
      <c r="S69" s="12"/>
      <c r="T69" s="12"/>
      <c r="U69" s="12"/>
      <c r="V69" s="12"/>
      <c r="W69" s="12"/>
      <c r="X69" s="12"/>
      <c r="Y69" s="12"/>
      <c r="Z69" s="12"/>
      <c r="AA69" s="12"/>
      <c r="AB69" s="12"/>
      <c r="AC69" s="12"/>
    </row>
    <row r="70" spans="1:31" ht="12.75">
      <c r="A70" s="12"/>
      <c r="B70" s="9" t="s">
        <v>32</v>
      </c>
      <c r="C70" s="9"/>
      <c r="D70" s="9"/>
      <c r="E70" s="9"/>
      <c r="F70" s="9"/>
      <c r="G70" s="9"/>
      <c r="H70" s="9"/>
      <c r="I70" s="9"/>
      <c r="J70" s="9"/>
      <c r="K70" s="9"/>
      <c r="L70" s="9"/>
      <c r="M70" s="9"/>
      <c r="N70" s="9"/>
      <c r="O70" s="9"/>
      <c r="P70" s="12"/>
      <c r="Q70" s="12"/>
      <c r="AD70" s="11"/>
      <c r="AE70" s="11"/>
    </row>
    <row r="71" spans="1:29" s="11" customFormat="1" ht="12.75">
      <c r="A71" s="12"/>
      <c r="B71" s="12"/>
      <c r="C71" s="20" t="s">
        <v>4</v>
      </c>
      <c r="D71" s="35">
        <v>0</v>
      </c>
      <c r="E71" s="36">
        <v>1</v>
      </c>
      <c r="F71" s="36">
        <v>2</v>
      </c>
      <c r="G71" s="36">
        <v>3</v>
      </c>
      <c r="H71" s="36">
        <v>4</v>
      </c>
      <c r="I71" s="36">
        <v>5</v>
      </c>
      <c r="J71" s="36">
        <v>6</v>
      </c>
      <c r="K71" s="36">
        <v>7</v>
      </c>
      <c r="L71" s="36">
        <v>8</v>
      </c>
      <c r="M71" s="36">
        <v>9</v>
      </c>
      <c r="N71" s="36">
        <v>10</v>
      </c>
      <c r="O71" s="37">
        <v>11</v>
      </c>
      <c r="P71" s="22"/>
      <c r="Q71" s="22"/>
      <c r="R71" s="22"/>
      <c r="S71" s="22"/>
      <c r="T71" s="22"/>
      <c r="U71" s="22"/>
      <c r="V71" s="22"/>
      <c r="W71" s="22"/>
      <c r="X71" s="22"/>
      <c r="Y71" s="22"/>
      <c r="Z71" s="22"/>
      <c r="AA71" s="22"/>
      <c r="AB71" s="22"/>
      <c r="AC71" s="22"/>
    </row>
    <row r="72" spans="1:29" s="11" customFormat="1" ht="12.75">
      <c r="A72" s="12"/>
      <c r="B72" s="15" t="s">
        <v>33</v>
      </c>
      <c r="C72" s="12"/>
      <c r="D72" s="21"/>
      <c r="E72" s="19">
        <f>C24*C9</f>
        <v>974668.8741721854</v>
      </c>
      <c r="F72" s="19">
        <f aca="true" t="shared" si="23" ref="F72:O72">E76</f>
        <v>956903.8592523747</v>
      </c>
      <c r="G72" s="19">
        <f t="shared" si="23"/>
        <v>938072.9434373754</v>
      </c>
      <c r="H72" s="19">
        <f t="shared" si="23"/>
        <v>918112.172673476</v>
      </c>
      <c r="I72" s="19">
        <f t="shared" si="23"/>
        <v>896953.7556637428</v>
      </c>
      <c r="J72" s="19">
        <f t="shared" si="23"/>
        <v>874525.8336334255</v>
      </c>
      <c r="K72" s="19">
        <f t="shared" si="23"/>
        <v>850752.2362812893</v>
      </c>
      <c r="L72" s="19">
        <f t="shared" si="23"/>
        <v>825552.2230880248</v>
      </c>
      <c r="M72" s="19">
        <f t="shared" si="23"/>
        <v>798840.2091031644</v>
      </c>
      <c r="N72" s="19">
        <f t="shared" si="23"/>
        <v>770525.4742792124</v>
      </c>
      <c r="O72" s="6">
        <f t="shared" si="23"/>
        <v>740511.8553658233</v>
      </c>
      <c r="P72" s="31"/>
      <c r="Q72" s="31"/>
      <c r="R72" s="31"/>
      <c r="S72" s="31"/>
      <c r="T72" s="31"/>
      <c r="U72" s="31"/>
      <c r="V72" s="31"/>
      <c r="W72" s="31"/>
      <c r="X72" s="31"/>
      <c r="Y72" s="31"/>
      <c r="Z72" s="31"/>
      <c r="AA72" s="31"/>
      <c r="AB72" s="31"/>
      <c r="AC72" s="31"/>
    </row>
    <row r="73" spans="1:29" s="11" customFormat="1" ht="12.75">
      <c r="A73" s="12"/>
      <c r="B73" s="15" t="s">
        <v>34</v>
      </c>
      <c r="C73" s="12"/>
      <c r="D73" s="21"/>
      <c r="E73" s="19">
        <f>E72*C29</f>
        <v>76245.14737014184</v>
      </c>
      <c r="F73" s="19">
        <f>E73</f>
        <v>76245.14737014184</v>
      </c>
      <c r="G73" s="19">
        <f>F73</f>
        <v>76245.14737014184</v>
      </c>
      <c r="H73" s="19">
        <f aca="true" t="shared" si="24" ref="H73:O73">G73</f>
        <v>76245.14737014184</v>
      </c>
      <c r="I73" s="19">
        <f t="shared" si="24"/>
        <v>76245.14737014184</v>
      </c>
      <c r="J73" s="19">
        <f t="shared" si="24"/>
        <v>76245.14737014184</v>
      </c>
      <c r="K73" s="19">
        <f t="shared" si="24"/>
        <v>76245.14737014184</v>
      </c>
      <c r="L73" s="19">
        <f t="shared" si="24"/>
        <v>76245.14737014184</v>
      </c>
      <c r="M73" s="19">
        <f t="shared" si="24"/>
        <v>76245.14737014184</v>
      </c>
      <c r="N73" s="19">
        <f t="shared" si="24"/>
        <v>76245.14737014184</v>
      </c>
      <c r="O73" s="6">
        <f t="shared" si="24"/>
        <v>76245.14737014184</v>
      </c>
      <c r="P73" s="26"/>
      <c r="Q73" s="26"/>
      <c r="R73" s="26"/>
      <c r="S73" s="26"/>
      <c r="T73" s="26"/>
      <c r="U73" s="26"/>
      <c r="V73" s="26"/>
      <c r="W73" s="26"/>
      <c r="X73" s="26"/>
      <c r="Y73" s="26"/>
      <c r="Z73" s="26"/>
      <c r="AA73" s="26"/>
      <c r="AB73" s="26"/>
      <c r="AC73" s="26"/>
    </row>
    <row r="74" spans="1:29" s="11" customFormat="1" ht="12.75">
      <c r="A74" s="12"/>
      <c r="B74" s="15" t="s">
        <v>35</v>
      </c>
      <c r="C74" s="12"/>
      <c r="D74" s="21"/>
      <c r="E74" s="19">
        <f aca="true" t="shared" si="25" ref="E74:O74">$C$10*-E72</f>
        <v>-58480.132450331126</v>
      </c>
      <c r="F74" s="19">
        <f t="shared" si="25"/>
        <v>-57414.23155514248</v>
      </c>
      <c r="G74" s="19">
        <f t="shared" si="25"/>
        <v>-56284.37660624252</v>
      </c>
      <c r="H74" s="19">
        <f t="shared" si="25"/>
        <v>-55086.73036040856</v>
      </c>
      <c r="I74" s="19">
        <f t="shared" si="25"/>
        <v>-53817.22533982457</v>
      </c>
      <c r="J74" s="19">
        <f t="shared" si="25"/>
        <v>-52471.55001800553</v>
      </c>
      <c r="K74" s="19">
        <f t="shared" si="25"/>
        <v>-51045.13417687736</v>
      </c>
      <c r="L74" s="19">
        <f t="shared" si="25"/>
        <v>-49533.133385281486</v>
      </c>
      <c r="M74" s="19">
        <f t="shared" si="25"/>
        <v>-47930.41254618986</v>
      </c>
      <c r="N74" s="19">
        <f t="shared" si="25"/>
        <v>-46231.52845675274</v>
      </c>
      <c r="O74" s="6">
        <f t="shared" si="25"/>
        <v>-44430.71132194939</v>
      </c>
      <c r="P74" s="26"/>
      <c r="Q74" s="26"/>
      <c r="R74" s="26"/>
      <c r="S74" s="26"/>
      <c r="T74" s="26"/>
      <c r="U74" s="26"/>
      <c r="V74" s="26"/>
      <c r="W74" s="26"/>
      <c r="X74" s="26"/>
      <c r="Y74" s="26"/>
      <c r="Z74" s="26"/>
      <c r="AA74" s="26"/>
      <c r="AB74" s="26"/>
      <c r="AC74" s="26"/>
    </row>
    <row r="75" spans="1:29" s="11" customFormat="1" ht="12.75">
      <c r="A75" s="12"/>
      <c r="B75" s="15" t="s">
        <v>36</v>
      </c>
      <c r="C75" s="12"/>
      <c r="D75" s="21"/>
      <c r="E75" s="19">
        <f>E73+E74</f>
        <v>17765.014919810717</v>
      </c>
      <c r="F75" s="19">
        <f aca="true" t="shared" si="26" ref="F75:L75">F73+F74</f>
        <v>18830.91581499936</v>
      </c>
      <c r="G75" s="19">
        <f t="shared" si="26"/>
        <v>19960.770763899323</v>
      </c>
      <c r="H75" s="19">
        <f t="shared" si="26"/>
        <v>21158.417009733283</v>
      </c>
      <c r="I75" s="19">
        <f t="shared" si="26"/>
        <v>22427.922030317277</v>
      </c>
      <c r="J75" s="19">
        <f t="shared" si="26"/>
        <v>23773.597352136312</v>
      </c>
      <c r="K75" s="19">
        <f t="shared" si="26"/>
        <v>25200.013193264487</v>
      </c>
      <c r="L75" s="19">
        <f t="shared" si="26"/>
        <v>26712.013984860358</v>
      </c>
      <c r="M75" s="19">
        <f>M73+M74</f>
        <v>28314.734823951985</v>
      </c>
      <c r="N75" s="19">
        <f>N73+N74</f>
        <v>30013.618913389102</v>
      </c>
      <c r="O75" s="6">
        <f>O73+O74</f>
        <v>31814.436048192452</v>
      </c>
      <c r="P75" s="26"/>
      <c r="Q75" s="26"/>
      <c r="R75" s="26"/>
      <c r="S75" s="26"/>
      <c r="T75" s="26"/>
      <c r="U75" s="26"/>
      <c r="V75" s="26"/>
      <c r="W75" s="26"/>
      <c r="X75" s="26"/>
      <c r="Y75" s="26"/>
      <c r="Z75" s="26"/>
      <c r="AA75" s="26"/>
      <c r="AB75" s="26"/>
      <c r="AC75" s="26"/>
    </row>
    <row r="76" spans="1:29" s="11" customFormat="1" ht="12.75">
      <c r="A76" s="12"/>
      <c r="B76" s="15" t="s">
        <v>37</v>
      </c>
      <c r="C76" s="12"/>
      <c r="D76" s="21"/>
      <c r="E76" s="19">
        <f aca="true" t="shared" si="27" ref="E76:O76">E72-E75</f>
        <v>956903.8592523747</v>
      </c>
      <c r="F76" s="19">
        <f t="shared" si="27"/>
        <v>938072.9434373754</v>
      </c>
      <c r="G76" s="19">
        <f t="shared" si="27"/>
        <v>918112.172673476</v>
      </c>
      <c r="H76" s="19">
        <f t="shared" si="27"/>
        <v>896953.7556637428</v>
      </c>
      <c r="I76" s="19">
        <f t="shared" si="27"/>
        <v>874525.8336334255</v>
      </c>
      <c r="J76" s="19">
        <f t="shared" si="27"/>
        <v>850752.2362812893</v>
      </c>
      <c r="K76" s="19">
        <f t="shared" si="27"/>
        <v>825552.2230880248</v>
      </c>
      <c r="L76" s="19">
        <f t="shared" si="27"/>
        <v>798840.2091031644</v>
      </c>
      <c r="M76" s="19">
        <f t="shared" si="27"/>
        <v>770525.4742792124</v>
      </c>
      <c r="N76" s="19">
        <f t="shared" si="27"/>
        <v>740511.8553658233</v>
      </c>
      <c r="O76" s="6">
        <f t="shared" si="27"/>
        <v>708697.4193176308</v>
      </c>
      <c r="P76" s="26"/>
      <c r="Q76" s="26"/>
      <c r="R76" s="26"/>
      <c r="S76" s="26"/>
      <c r="T76" s="26"/>
      <c r="U76" s="26"/>
      <c r="V76" s="26"/>
      <c r="W76" s="26"/>
      <c r="X76" s="26"/>
      <c r="Y76" s="26"/>
      <c r="Z76" s="26"/>
      <c r="AA76" s="26"/>
      <c r="AB76" s="26"/>
      <c r="AC76" s="26"/>
    </row>
    <row r="77" spans="1:29" s="11" customFormat="1"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row>
    <row r="78" spans="1:31" s="11" customFormat="1" ht="13.5" thickBot="1">
      <c r="A78" s="12"/>
      <c r="B78" s="12"/>
      <c r="C78" s="12"/>
      <c r="D78" s="12"/>
      <c r="E78" s="12"/>
      <c r="F78" s="12"/>
      <c r="G78" s="12"/>
      <c r="H78" s="12"/>
      <c r="I78" s="12"/>
      <c r="J78" s="12"/>
      <c r="K78" s="12"/>
      <c r="L78" s="12"/>
      <c r="M78" s="12"/>
      <c r="N78" s="12"/>
      <c r="O78" s="12"/>
      <c r="R78" s="12"/>
      <c r="S78" s="12"/>
      <c r="T78" s="12"/>
      <c r="U78" s="12"/>
      <c r="V78" s="12"/>
      <c r="W78" s="12"/>
      <c r="X78" s="12"/>
      <c r="Y78" s="12"/>
      <c r="Z78" s="12"/>
      <c r="AA78" s="12"/>
      <c r="AB78" s="12"/>
      <c r="AC78" s="12"/>
      <c r="AD78" s="12"/>
      <c r="AE78" s="12"/>
    </row>
    <row r="79" spans="1:31" ht="12.75">
      <c r="A79" s="12"/>
      <c r="B79" s="9" t="s">
        <v>22</v>
      </c>
      <c r="C79" s="9"/>
      <c r="D79" s="9"/>
      <c r="E79" s="9"/>
      <c r="F79" s="13"/>
      <c r="G79" s="13"/>
      <c r="H79" s="13"/>
      <c r="I79" s="13"/>
      <c r="J79" s="13"/>
      <c r="K79" s="13"/>
      <c r="L79" s="13"/>
      <c r="M79" s="13"/>
      <c r="N79" s="13"/>
      <c r="O79" s="1"/>
      <c r="P79" s="12"/>
      <c r="Q79" s="12"/>
      <c r="AD79" s="11"/>
      <c r="AE79" s="11"/>
    </row>
    <row r="80" spans="1:29" s="11" customFormat="1" ht="12.75">
      <c r="A80" s="12"/>
      <c r="B80" s="15" t="s">
        <v>62</v>
      </c>
      <c r="C80" s="12"/>
      <c r="E80" s="19">
        <f>O46</f>
        <v>158232.71450397692</v>
      </c>
      <c r="F80" s="21"/>
      <c r="H80" s="21"/>
      <c r="I80" s="21"/>
      <c r="J80" s="21"/>
      <c r="K80" s="21"/>
      <c r="L80" s="21"/>
      <c r="M80" s="21"/>
      <c r="N80" s="21"/>
      <c r="O80" s="21"/>
      <c r="P80" s="12"/>
      <c r="Q80" s="12"/>
      <c r="R80" s="12"/>
      <c r="S80" s="12"/>
      <c r="T80" s="12"/>
      <c r="U80" s="12"/>
      <c r="V80" s="12"/>
      <c r="W80" s="12"/>
      <c r="X80" s="12"/>
      <c r="Y80" s="12"/>
      <c r="Z80" s="12"/>
      <c r="AA80" s="12"/>
      <c r="AB80" s="12"/>
      <c r="AC80" s="12"/>
    </row>
    <row r="81" spans="1:29" s="11" customFormat="1" ht="12.75">
      <c r="A81" s="12"/>
      <c r="B81" s="15" t="s">
        <v>23</v>
      </c>
      <c r="C81" s="12"/>
      <c r="E81" s="14">
        <f>C15</f>
        <v>0.08</v>
      </c>
      <c r="F81" s="21"/>
      <c r="H81" s="21"/>
      <c r="I81" s="21"/>
      <c r="J81" s="21"/>
      <c r="K81" s="21"/>
      <c r="L81" s="21"/>
      <c r="M81" s="21"/>
      <c r="N81" s="21"/>
      <c r="O81" s="21"/>
      <c r="P81" s="12"/>
      <c r="Q81" s="12"/>
      <c r="R81" s="12"/>
      <c r="S81" s="12"/>
      <c r="T81" s="12"/>
      <c r="U81" s="12"/>
      <c r="V81" s="12"/>
      <c r="W81" s="12"/>
      <c r="X81" s="12"/>
      <c r="Y81" s="12"/>
      <c r="Z81" s="12"/>
      <c r="AA81" s="12"/>
      <c r="AB81" s="12"/>
      <c r="AC81" s="12"/>
    </row>
    <row r="82" spans="1:29" s="11" customFormat="1" ht="12.75">
      <c r="A82" s="12"/>
      <c r="B82" s="15" t="s">
        <v>24</v>
      </c>
      <c r="C82" s="12"/>
      <c r="E82" s="19">
        <f>E80/E81</f>
        <v>1977908.9312997116</v>
      </c>
      <c r="F82" s="21"/>
      <c r="H82" s="21"/>
      <c r="I82" s="21"/>
      <c r="J82" s="21"/>
      <c r="K82" s="21"/>
      <c r="L82" s="21"/>
      <c r="M82" s="21"/>
      <c r="N82" s="21"/>
      <c r="O82" s="21"/>
      <c r="P82" s="12"/>
      <c r="Q82" s="12"/>
      <c r="R82" s="12"/>
      <c r="S82" s="12"/>
      <c r="T82" s="12"/>
      <c r="U82" s="12"/>
      <c r="V82" s="12"/>
      <c r="W82" s="12"/>
      <c r="X82" s="12"/>
      <c r="Y82" s="12"/>
      <c r="Z82" s="12"/>
      <c r="AA82" s="12"/>
      <c r="AB82" s="12"/>
      <c r="AC82" s="12"/>
    </row>
    <row r="83" spans="1:29" s="11" customFormat="1" ht="12.75">
      <c r="A83" s="12"/>
      <c r="B83" s="15" t="s">
        <v>25</v>
      </c>
      <c r="C83" s="12"/>
      <c r="E83" s="24">
        <f>E82*-C16</f>
        <v>-178011.80381697405</v>
      </c>
      <c r="F83" s="21"/>
      <c r="H83" s="21"/>
      <c r="I83" s="21"/>
      <c r="J83" s="21"/>
      <c r="K83" s="21"/>
      <c r="L83" s="21"/>
      <c r="M83" s="21"/>
      <c r="N83" s="21"/>
      <c r="O83" s="21"/>
      <c r="P83" s="12"/>
      <c r="Q83" s="12"/>
      <c r="R83" s="12"/>
      <c r="S83" s="12"/>
      <c r="T83" s="12"/>
      <c r="U83" s="12"/>
      <c r="V83" s="12"/>
      <c r="W83" s="12"/>
      <c r="X83" s="12"/>
      <c r="Y83" s="12"/>
      <c r="Z83" s="12"/>
      <c r="AA83" s="12"/>
      <c r="AB83" s="12"/>
      <c r="AC83" s="12"/>
    </row>
    <row r="84" spans="1:29" s="11" customFormat="1" ht="12.75">
      <c r="A84" s="12"/>
      <c r="B84" s="15" t="s">
        <v>26</v>
      </c>
      <c r="C84" s="12"/>
      <c r="E84" s="19">
        <f>E82+E83</f>
        <v>1799897.1274827374</v>
      </c>
      <c r="F84" s="21"/>
      <c r="H84" s="21"/>
      <c r="I84" s="21"/>
      <c r="J84" s="21"/>
      <c r="K84" s="21"/>
      <c r="L84" s="21"/>
      <c r="M84" s="21"/>
      <c r="N84" s="21"/>
      <c r="O84" s="21"/>
      <c r="P84" s="12"/>
      <c r="Q84" s="12"/>
      <c r="R84" s="19"/>
      <c r="S84" s="12"/>
      <c r="T84" s="12"/>
      <c r="U84" s="12"/>
      <c r="V84" s="12"/>
      <c r="W84" s="12"/>
      <c r="X84" s="12"/>
      <c r="Y84" s="12"/>
      <c r="Z84" s="12"/>
      <c r="AA84" s="12"/>
      <c r="AB84" s="12"/>
      <c r="AC84" s="12"/>
    </row>
    <row r="85" spans="1:29" s="11" customFormat="1" ht="12.75">
      <c r="A85" s="12"/>
      <c r="B85" s="15" t="s">
        <v>27</v>
      </c>
      <c r="C85" s="12"/>
      <c r="E85" s="19">
        <f>-(C24+(SUM(E48:N48)))</f>
        <v>-1016321.3901624498</v>
      </c>
      <c r="F85" s="21"/>
      <c r="H85" s="21"/>
      <c r="I85" s="21"/>
      <c r="J85" s="21"/>
      <c r="K85" s="21"/>
      <c r="L85" s="21"/>
      <c r="M85" s="21"/>
      <c r="N85" s="21"/>
      <c r="O85" s="21"/>
      <c r="P85" s="12"/>
      <c r="Q85" s="12"/>
      <c r="R85" s="12"/>
      <c r="S85" s="12"/>
      <c r="T85" s="12"/>
      <c r="U85" s="12"/>
      <c r="V85" s="12"/>
      <c r="W85" s="12"/>
      <c r="X85" s="12"/>
      <c r="Y85" s="12"/>
      <c r="Z85" s="12"/>
      <c r="AA85" s="12"/>
      <c r="AB85" s="12"/>
      <c r="AC85" s="12"/>
    </row>
    <row r="86" spans="1:29" s="11" customFormat="1" ht="12.75">
      <c r="A86" s="12"/>
      <c r="B86" s="15" t="s">
        <v>28</v>
      </c>
      <c r="C86" s="12"/>
      <c r="E86" s="19">
        <f>E84+E85</f>
        <v>783575.7373202876</v>
      </c>
      <c r="F86" s="21"/>
      <c r="H86" s="21"/>
      <c r="I86" s="21"/>
      <c r="J86" s="21"/>
      <c r="K86" s="21"/>
      <c r="L86" s="21"/>
      <c r="M86" s="21"/>
      <c r="N86" s="21"/>
      <c r="O86" s="21"/>
      <c r="P86" s="12"/>
      <c r="Q86" s="12"/>
      <c r="R86" s="12"/>
      <c r="S86" s="12"/>
      <c r="T86" s="12"/>
      <c r="U86" s="12"/>
      <c r="V86" s="12"/>
      <c r="W86" s="12"/>
      <c r="X86" s="12"/>
      <c r="Y86" s="12"/>
      <c r="Z86" s="12"/>
      <c r="AA86" s="12"/>
      <c r="AB86" s="12"/>
      <c r="AC86" s="12"/>
    </row>
    <row r="87" spans="1:29" s="11" customFormat="1" ht="12.75">
      <c r="A87" s="12"/>
      <c r="B87" s="15" t="s">
        <v>29</v>
      </c>
      <c r="C87" s="12"/>
      <c r="E87" s="19">
        <f>E86*C22</f>
        <v>39178.78686601438</v>
      </c>
      <c r="F87" s="21"/>
      <c r="H87" s="21"/>
      <c r="I87" s="21"/>
      <c r="J87" s="21"/>
      <c r="K87" s="21"/>
      <c r="L87" s="21"/>
      <c r="M87" s="21"/>
      <c r="N87" s="21"/>
      <c r="O87" s="21"/>
      <c r="P87" s="12"/>
      <c r="Q87" s="12"/>
      <c r="R87" s="12"/>
      <c r="S87" s="12"/>
      <c r="T87" s="12"/>
      <c r="U87" s="12"/>
      <c r="V87" s="12"/>
      <c r="W87" s="12"/>
      <c r="X87" s="12"/>
      <c r="Y87" s="12"/>
      <c r="Z87" s="12"/>
      <c r="AA87" s="12"/>
      <c r="AB87" s="12"/>
      <c r="AC87" s="12"/>
    </row>
    <row r="88" spans="1:29" s="11" customFormat="1" ht="12.75">
      <c r="A88" s="12"/>
      <c r="B88" s="15" t="s">
        <v>30</v>
      </c>
      <c r="C88" s="12"/>
      <c r="E88" s="19">
        <f>N76</f>
        <v>740511.8553658233</v>
      </c>
      <c r="F88" s="21"/>
      <c r="H88" s="21"/>
      <c r="I88" s="21"/>
      <c r="J88" s="21"/>
      <c r="K88" s="21"/>
      <c r="L88" s="21"/>
      <c r="M88" s="21"/>
      <c r="N88" s="21"/>
      <c r="O88" s="21"/>
      <c r="P88" s="12"/>
      <c r="Q88" s="12"/>
      <c r="R88" s="12"/>
      <c r="S88" s="12"/>
      <c r="T88" s="12"/>
      <c r="U88" s="12"/>
      <c r="V88" s="12"/>
      <c r="W88" s="12"/>
      <c r="X88" s="12"/>
      <c r="Y88" s="12"/>
      <c r="Z88" s="12"/>
      <c r="AA88" s="12"/>
      <c r="AB88" s="12"/>
      <c r="AC88" s="12"/>
    </row>
    <row r="89" spans="1:29" s="11" customFormat="1" ht="12.75">
      <c r="A89" s="12"/>
      <c r="B89" s="15" t="s">
        <v>31</v>
      </c>
      <c r="C89" s="12"/>
      <c r="E89" s="30">
        <f>E84-E87-E88</f>
        <v>1020206.4852508998</v>
      </c>
      <c r="F89" s="21"/>
      <c r="H89" s="21"/>
      <c r="I89" s="21"/>
      <c r="J89" s="21"/>
      <c r="K89" s="21"/>
      <c r="L89" s="21"/>
      <c r="M89" s="21"/>
      <c r="N89" s="21"/>
      <c r="O89" s="21"/>
      <c r="P89" s="12"/>
      <c r="Q89" s="12"/>
      <c r="R89" s="12"/>
      <c r="S89" s="12"/>
      <c r="T89" s="12"/>
      <c r="U89" s="12"/>
      <c r="V89" s="12"/>
      <c r="W89" s="12"/>
      <c r="X89" s="12"/>
      <c r="Y89" s="12"/>
      <c r="Z89" s="12"/>
      <c r="AA89" s="12"/>
      <c r="AB89" s="12"/>
      <c r="AC89" s="12"/>
    </row>
    <row r="90" spans="1:29" s="11" customFormat="1" ht="12.75">
      <c r="A90" s="12"/>
      <c r="B90" s="12"/>
      <c r="C90" s="12"/>
      <c r="D90" s="21"/>
      <c r="E90" s="21"/>
      <c r="F90" s="21"/>
      <c r="G90" s="21"/>
      <c r="H90" s="21"/>
      <c r="I90" s="21"/>
      <c r="J90" s="21"/>
      <c r="K90" s="21"/>
      <c r="L90" s="21"/>
      <c r="M90" s="21"/>
      <c r="N90" s="21"/>
      <c r="O90" s="21"/>
      <c r="P90" s="12"/>
      <c r="Q90" s="12"/>
      <c r="R90" s="12"/>
      <c r="S90" s="12"/>
      <c r="T90" s="12"/>
      <c r="U90" s="12"/>
      <c r="V90" s="12"/>
      <c r="W90" s="12"/>
      <c r="X90" s="12"/>
      <c r="Y90" s="12"/>
      <c r="Z90" s="12"/>
      <c r="AA90" s="12"/>
      <c r="AB90" s="12"/>
      <c r="AC90" s="12"/>
    </row>
    <row r="91" spans="1:29" s="11" customFormat="1" ht="12.75">
      <c r="A91" s="12"/>
      <c r="B91" s="12"/>
      <c r="C91" s="12"/>
      <c r="D91" s="21"/>
      <c r="E91" s="21"/>
      <c r="F91" s="21"/>
      <c r="G91" s="21"/>
      <c r="H91" s="21"/>
      <c r="I91" s="21"/>
      <c r="J91" s="21"/>
      <c r="K91" s="21"/>
      <c r="L91" s="21"/>
      <c r="M91" s="21"/>
      <c r="N91" s="21"/>
      <c r="O91" s="21"/>
      <c r="P91" s="12"/>
      <c r="Q91" s="12"/>
      <c r="R91" s="12"/>
      <c r="S91" s="12"/>
      <c r="T91" s="12"/>
      <c r="U91" s="12"/>
      <c r="V91" s="12"/>
      <c r="W91" s="12"/>
      <c r="X91" s="12"/>
      <c r="Y91" s="12"/>
      <c r="Z91" s="12"/>
      <c r="AA91" s="12"/>
      <c r="AB91" s="12"/>
      <c r="AC91" s="12"/>
    </row>
    <row r="92" spans="18:31" s="11" customFormat="1" ht="12.75">
      <c r="R92" s="12"/>
      <c r="S92" s="12"/>
      <c r="T92" s="12"/>
      <c r="U92" s="12"/>
      <c r="V92" s="12"/>
      <c r="W92" s="12"/>
      <c r="X92" s="12"/>
      <c r="Y92" s="12"/>
      <c r="Z92" s="12"/>
      <c r="AA92" s="12"/>
      <c r="AB92" s="12"/>
      <c r="AC92" s="12"/>
      <c r="AD92" s="12"/>
      <c r="AE92" s="12"/>
    </row>
    <row r="93" spans="18:31" s="11" customFormat="1" ht="12.75">
      <c r="R93" s="12"/>
      <c r="S93" s="12"/>
      <c r="T93" s="12"/>
      <c r="U93" s="12"/>
      <c r="V93" s="12"/>
      <c r="W93" s="12"/>
      <c r="X93" s="12"/>
      <c r="Y93" s="12"/>
      <c r="Z93" s="12"/>
      <c r="AA93" s="12"/>
      <c r="AB93" s="12"/>
      <c r="AC93" s="12"/>
      <c r="AD93" s="12"/>
      <c r="AE93" s="12"/>
    </row>
    <row r="94" spans="18:31" s="11" customFormat="1" ht="12.75">
      <c r="R94" s="12"/>
      <c r="S94" s="12"/>
      <c r="T94" s="12"/>
      <c r="U94" s="12"/>
      <c r="V94" s="12"/>
      <c r="W94" s="12"/>
      <c r="X94" s="12"/>
      <c r="Y94" s="12"/>
      <c r="Z94" s="12"/>
      <c r="AA94" s="12"/>
      <c r="AB94" s="12"/>
      <c r="AC94" s="12"/>
      <c r="AD94" s="12"/>
      <c r="AE94" s="12"/>
    </row>
    <row r="95" spans="18:31" s="11" customFormat="1" ht="12.75">
      <c r="R95" s="12"/>
      <c r="S95" s="12"/>
      <c r="T95" s="12"/>
      <c r="U95" s="12"/>
      <c r="V95" s="12"/>
      <c r="W95" s="12"/>
      <c r="X95" s="12"/>
      <c r="Y95" s="12"/>
      <c r="Z95" s="12"/>
      <c r="AA95" s="12"/>
      <c r="AB95" s="12"/>
      <c r="AC95" s="12"/>
      <c r="AD95" s="12"/>
      <c r="AE95" s="12"/>
    </row>
    <row r="96" spans="18:31" s="11" customFormat="1" ht="12.75">
      <c r="R96" s="12"/>
      <c r="S96" s="12"/>
      <c r="T96" s="12"/>
      <c r="U96" s="12"/>
      <c r="V96" s="12"/>
      <c r="W96" s="12"/>
      <c r="X96" s="12"/>
      <c r="Y96" s="12"/>
      <c r="Z96" s="12"/>
      <c r="AA96" s="12"/>
      <c r="AB96" s="12"/>
      <c r="AC96" s="12"/>
      <c r="AD96" s="12"/>
      <c r="AE96" s="12"/>
    </row>
    <row r="97" spans="18:31" s="11" customFormat="1" ht="12.75">
      <c r="R97" s="12"/>
      <c r="S97" s="12"/>
      <c r="T97" s="12"/>
      <c r="U97" s="12"/>
      <c r="V97" s="12"/>
      <c r="W97" s="12"/>
      <c r="X97" s="12"/>
      <c r="Y97" s="12"/>
      <c r="Z97" s="12"/>
      <c r="AA97" s="12"/>
      <c r="AB97" s="12"/>
      <c r="AC97" s="12"/>
      <c r="AD97" s="12"/>
      <c r="AE97" s="12"/>
    </row>
    <row r="98" spans="18:31" s="11" customFormat="1" ht="12.75">
      <c r="R98" s="12"/>
      <c r="S98" s="12"/>
      <c r="T98" s="12"/>
      <c r="U98" s="12"/>
      <c r="V98" s="12"/>
      <c r="W98" s="12"/>
      <c r="X98" s="12"/>
      <c r="Y98" s="12"/>
      <c r="Z98" s="12"/>
      <c r="AA98" s="12"/>
      <c r="AB98" s="12"/>
      <c r="AC98" s="12"/>
      <c r="AD98" s="12"/>
      <c r="AE98" s="12"/>
    </row>
    <row r="99" spans="18:31" s="11" customFormat="1" ht="12.75">
      <c r="R99" s="12"/>
      <c r="S99" s="12"/>
      <c r="T99" s="12"/>
      <c r="U99" s="12"/>
      <c r="V99" s="12"/>
      <c r="W99" s="12"/>
      <c r="X99" s="12"/>
      <c r="Y99" s="12"/>
      <c r="Z99" s="12"/>
      <c r="AA99" s="12"/>
      <c r="AB99" s="12"/>
      <c r="AC99" s="12"/>
      <c r="AD99" s="12"/>
      <c r="AE99" s="12"/>
    </row>
    <row r="100" spans="18:31" s="11" customFormat="1" ht="12.75">
      <c r="R100" s="12"/>
      <c r="S100" s="12"/>
      <c r="T100" s="12"/>
      <c r="U100" s="12"/>
      <c r="V100" s="12"/>
      <c r="W100" s="12"/>
      <c r="X100" s="12"/>
      <c r="Y100" s="12"/>
      <c r="Z100" s="12"/>
      <c r="AA100" s="12"/>
      <c r="AB100" s="12"/>
      <c r="AC100" s="12"/>
      <c r="AD100" s="12"/>
      <c r="AE100" s="12"/>
    </row>
    <row r="101" spans="18:31" s="11" customFormat="1" ht="12.75">
      <c r="R101" s="12"/>
      <c r="S101" s="12"/>
      <c r="T101" s="12"/>
      <c r="U101" s="12"/>
      <c r="V101" s="12"/>
      <c r="W101" s="12"/>
      <c r="X101" s="12"/>
      <c r="Y101" s="12"/>
      <c r="Z101" s="12"/>
      <c r="AA101" s="12"/>
      <c r="AB101" s="12"/>
      <c r="AC101" s="12"/>
      <c r="AD101" s="12"/>
      <c r="AE101" s="12"/>
    </row>
    <row r="102" spans="18:31" s="11" customFormat="1" ht="12.75">
      <c r="R102" s="12"/>
      <c r="S102" s="12"/>
      <c r="T102" s="12"/>
      <c r="U102" s="12"/>
      <c r="V102" s="12"/>
      <c r="W102" s="12"/>
      <c r="X102" s="12"/>
      <c r="Y102" s="12"/>
      <c r="Z102" s="12"/>
      <c r="AA102" s="12"/>
      <c r="AB102" s="12"/>
      <c r="AC102" s="12"/>
      <c r="AD102" s="12"/>
      <c r="AE102" s="12"/>
    </row>
    <row r="103" spans="18:31" s="11" customFormat="1" ht="12.75">
      <c r="R103" s="12"/>
      <c r="S103" s="12"/>
      <c r="T103" s="12"/>
      <c r="U103" s="12"/>
      <c r="V103" s="12"/>
      <c r="W103" s="12"/>
      <c r="X103" s="12"/>
      <c r="Y103" s="12"/>
      <c r="Z103" s="12"/>
      <c r="AA103" s="12"/>
      <c r="AB103" s="12"/>
      <c r="AC103" s="12"/>
      <c r="AD103" s="12"/>
      <c r="AE103" s="12"/>
    </row>
    <row r="104" spans="18:31" s="11" customFormat="1" ht="12.75">
      <c r="R104" s="12"/>
      <c r="S104" s="12"/>
      <c r="T104" s="12"/>
      <c r="U104" s="12"/>
      <c r="V104" s="12"/>
      <c r="W104" s="12"/>
      <c r="X104" s="12"/>
      <c r="Y104" s="12"/>
      <c r="Z104" s="12"/>
      <c r="AA104" s="12"/>
      <c r="AB104" s="12"/>
      <c r="AC104" s="12"/>
      <c r="AD104" s="12"/>
      <c r="AE104" s="12"/>
    </row>
    <row r="105" spans="18:31" s="11" customFormat="1" ht="12.75">
      <c r="R105" s="12"/>
      <c r="S105" s="12"/>
      <c r="T105" s="12"/>
      <c r="U105" s="12"/>
      <c r="V105" s="12"/>
      <c r="W105" s="12"/>
      <c r="X105" s="12"/>
      <c r="Y105" s="12"/>
      <c r="Z105" s="12"/>
      <c r="AA105" s="12"/>
      <c r="AB105" s="12"/>
      <c r="AC105" s="12"/>
      <c r="AD105" s="12"/>
      <c r="AE105" s="12"/>
    </row>
    <row r="106" spans="18:31" s="11" customFormat="1" ht="12.75">
      <c r="R106" s="12"/>
      <c r="S106" s="12"/>
      <c r="T106" s="12"/>
      <c r="U106" s="12"/>
      <c r="V106" s="12"/>
      <c r="W106" s="12"/>
      <c r="X106" s="12"/>
      <c r="Y106" s="12"/>
      <c r="Z106" s="12"/>
      <c r="AA106" s="12"/>
      <c r="AB106" s="12"/>
      <c r="AC106" s="12"/>
      <c r="AD106" s="12"/>
      <c r="AE106" s="12"/>
    </row>
    <row r="107" spans="18:31" s="11" customFormat="1" ht="12.75">
      <c r="R107" s="12"/>
      <c r="S107" s="12"/>
      <c r="T107" s="12"/>
      <c r="U107" s="12"/>
      <c r="V107" s="12"/>
      <c r="W107" s="12"/>
      <c r="X107" s="12"/>
      <c r="Y107" s="12"/>
      <c r="Z107" s="12"/>
      <c r="AA107" s="12"/>
      <c r="AB107" s="12"/>
      <c r="AC107" s="12"/>
      <c r="AD107" s="12"/>
      <c r="AE107" s="12"/>
    </row>
    <row r="108" spans="18:31" s="11" customFormat="1" ht="12.75">
      <c r="R108" s="12"/>
      <c r="S108" s="12"/>
      <c r="T108" s="12"/>
      <c r="U108" s="12"/>
      <c r="V108" s="12"/>
      <c r="W108" s="12"/>
      <c r="X108" s="12"/>
      <c r="Y108" s="12"/>
      <c r="Z108" s="12"/>
      <c r="AA108" s="12"/>
      <c r="AB108" s="12"/>
      <c r="AC108" s="12"/>
      <c r="AD108" s="12"/>
      <c r="AE108" s="12"/>
    </row>
    <row r="109" spans="18:31" s="11" customFormat="1" ht="12.75">
      <c r="R109" s="12"/>
      <c r="S109" s="12"/>
      <c r="T109" s="12"/>
      <c r="U109" s="12"/>
      <c r="V109" s="12"/>
      <c r="W109" s="12"/>
      <c r="X109" s="12"/>
      <c r="Y109" s="12"/>
      <c r="Z109" s="12"/>
      <c r="AA109" s="12"/>
      <c r="AB109" s="12"/>
      <c r="AC109" s="12"/>
      <c r="AD109" s="12"/>
      <c r="AE109" s="12"/>
    </row>
    <row r="110" spans="18:31" s="11" customFormat="1" ht="12.75">
      <c r="R110" s="12"/>
      <c r="S110" s="12"/>
      <c r="T110" s="12"/>
      <c r="U110" s="12"/>
      <c r="V110" s="12"/>
      <c r="W110" s="12"/>
      <c r="X110" s="12"/>
      <c r="Y110" s="12"/>
      <c r="Z110" s="12"/>
      <c r="AA110" s="12"/>
      <c r="AB110" s="12"/>
      <c r="AC110" s="12"/>
      <c r="AD110" s="12"/>
      <c r="AE110" s="12"/>
    </row>
    <row r="111" spans="18:31" s="11" customFormat="1" ht="12.75">
      <c r="R111" s="12"/>
      <c r="S111" s="12"/>
      <c r="T111" s="12"/>
      <c r="U111" s="12"/>
      <c r="V111" s="12"/>
      <c r="W111" s="12"/>
      <c r="X111" s="12"/>
      <c r="Y111" s="12"/>
      <c r="Z111" s="12"/>
      <c r="AA111" s="12"/>
      <c r="AB111" s="12"/>
      <c r="AC111" s="12"/>
      <c r="AD111" s="12"/>
      <c r="AE111" s="12"/>
    </row>
    <row r="112" spans="18:31" s="11" customFormat="1" ht="12.75">
      <c r="R112" s="12"/>
      <c r="S112" s="12"/>
      <c r="T112" s="12"/>
      <c r="U112" s="12"/>
      <c r="V112" s="12"/>
      <c r="W112" s="12"/>
      <c r="X112" s="12"/>
      <c r="Y112" s="12"/>
      <c r="Z112" s="12"/>
      <c r="AA112" s="12"/>
      <c r="AB112" s="12"/>
      <c r="AC112" s="12"/>
      <c r="AD112" s="12"/>
      <c r="AE112" s="12"/>
    </row>
    <row r="113" spans="18:31" s="11" customFormat="1" ht="12.75">
      <c r="R113" s="12"/>
      <c r="S113" s="12"/>
      <c r="T113" s="12"/>
      <c r="U113" s="12"/>
      <c r="V113" s="12"/>
      <c r="W113" s="12"/>
      <c r="X113" s="12"/>
      <c r="Y113" s="12"/>
      <c r="Z113" s="12"/>
      <c r="AA113" s="12"/>
      <c r="AB113" s="12"/>
      <c r="AC113" s="12"/>
      <c r="AD113" s="12"/>
      <c r="AE113" s="12"/>
    </row>
    <row r="114" spans="18:31" s="11" customFormat="1" ht="12.75">
      <c r="R114" s="12"/>
      <c r="S114" s="12"/>
      <c r="T114" s="12"/>
      <c r="U114" s="12"/>
      <c r="V114" s="12"/>
      <c r="W114" s="12"/>
      <c r="X114" s="12"/>
      <c r="Y114" s="12"/>
      <c r="Z114" s="12"/>
      <c r="AA114" s="12"/>
      <c r="AB114" s="12"/>
      <c r="AC114" s="12"/>
      <c r="AD114" s="12"/>
      <c r="AE114" s="12"/>
    </row>
    <row r="115" spans="18:31" s="11" customFormat="1" ht="12.75">
      <c r="R115" s="12"/>
      <c r="S115" s="12"/>
      <c r="T115" s="12"/>
      <c r="U115" s="12"/>
      <c r="V115" s="12"/>
      <c r="W115" s="12"/>
      <c r="X115" s="12"/>
      <c r="Y115" s="12"/>
      <c r="Z115" s="12"/>
      <c r="AA115" s="12"/>
      <c r="AB115" s="12"/>
      <c r="AC115" s="12"/>
      <c r="AD115" s="12"/>
      <c r="AE115" s="12"/>
    </row>
    <row r="116" spans="18:31" s="11" customFormat="1" ht="12.75">
      <c r="R116" s="12"/>
      <c r="S116" s="12"/>
      <c r="T116" s="12"/>
      <c r="U116" s="12"/>
      <c r="V116" s="12"/>
      <c r="W116" s="12"/>
      <c r="X116" s="12"/>
      <c r="Y116" s="12"/>
      <c r="Z116" s="12"/>
      <c r="AA116" s="12"/>
      <c r="AB116" s="12"/>
      <c r="AC116" s="12"/>
      <c r="AD116" s="12"/>
      <c r="AE116" s="12"/>
    </row>
    <row r="117" spans="18:31" s="11" customFormat="1" ht="12.75">
      <c r="R117" s="12"/>
      <c r="S117" s="12"/>
      <c r="T117" s="12"/>
      <c r="U117" s="12"/>
      <c r="V117" s="12"/>
      <c r="W117" s="12"/>
      <c r="X117" s="12"/>
      <c r="Y117" s="12"/>
      <c r="Z117" s="12"/>
      <c r="AA117" s="12"/>
      <c r="AB117" s="12"/>
      <c r="AC117" s="12"/>
      <c r="AD117" s="12"/>
      <c r="AE117" s="12"/>
    </row>
    <row r="118" spans="18:31" s="11" customFormat="1" ht="12.75">
      <c r="R118" s="12"/>
      <c r="S118" s="12"/>
      <c r="T118" s="12"/>
      <c r="U118" s="12"/>
      <c r="V118" s="12"/>
      <c r="W118" s="12"/>
      <c r="X118" s="12"/>
      <c r="Y118" s="12"/>
      <c r="Z118" s="12"/>
      <c r="AA118" s="12"/>
      <c r="AB118" s="12"/>
      <c r="AC118" s="12"/>
      <c r="AD118" s="12"/>
      <c r="AE118" s="12"/>
    </row>
    <row r="119" spans="18:31" s="11" customFormat="1" ht="12.75">
      <c r="R119" s="12"/>
      <c r="S119" s="12"/>
      <c r="T119" s="12"/>
      <c r="U119" s="12"/>
      <c r="V119" s="12"/>
      <c r="W119" s="12"/>
      <c r="X119" s="12"/>
      <c r="Y119" s="12"/>
      <c r="Z119" s="12"/>
      <c r="AA119" s="12"/>
      <c r="AB119" s="12"/>
      <c r="AC119" s="12"/>
      <c r="AD119" s="12"/>
      <c r="AE119" s="12"/>
    </row>
    <row r="120" spans="18:31" s="11" customFormat="1" ht="12.75">
      <c r="R120" s="12"/>
      <c r="S120" s="12"/>
      <c r="T120" s="12"/>
      <c r="U120" s="12"/>
      <c r="V120" s="12"/>
      <c r="W120" s="12"/>
      <c r="X120" s="12"/>
      <c r="Y120" s="12"/>
      <c r="Z120" s="12"/>
      <c r="AA120" s="12"/>
      <c r="AB120" s="12"/>
      <c r="AC120" s="12"/>
      <c r="AD120" s="12"/>
      <c r="AE120" s="12"/>
    </row>
    <row r="121" spans="18:31" s="11" customFormat="1" ht="12.75">
      <c r="R121" s="12"/>
      <c r="S121" s="12"/>
      <c r="T121" s="12"/>
      <c r="U121" s="12"/>
      <c r="V121" s="12"/>
      <c r="W121" s="12"/>
      <c r="X121" s="12"/>
      <c r="Y121" s="12"/>
      <c r="Z121" s="12"/>
      <c r="AA121" s="12"/>
      <c r="AB121" s="12"/>
      <c r="AC121" s="12"/>
      <c r="AD121" s="12"/>
      <c r="AE121" s="12"/>
    </row>
    <row r="122" spans="18:31" s="11" customFormat="1" ht="12.75">
      <c r="R122" s="12"/>
      <c r="S122" s="12"/>
      <c r="T122" s="12"/>
      <c r="U122" s="12"/>
      <c r="V122" s="12"/>
      <c r="W122" s="12"/>
      <c r="X122" s="12"/>
      <c r="Y122" s="12"/>
      <c r="Z122" s="12"/>
      <c r="AA122" s="12"/>
      <c r="AB122" s="12"/>
      <c r="AC122" s="12"/>
      <c r="AD122" s="12"/>
      <c r="AE122" s="12"/>
    </row>
    <row r="123" spans="18:31" s="11" customFormat="1" ht="12.75">
      <c r="R123" s="12"/>
      <c r="S123" s="12"/>
      <c r="T123" s="12"/>
      <c r="U123" s="12"/>
      <c r="V123" s="12"/>
      <c r="W123" s="12"/>
      <c r="X123" s="12"/>
      <c r="Y123" s="12"/>
      <c r="Z123" s="12"/>
      <c r="AA123" s="12"/>
      <c r="AB123" s="12"/>
      <c r="AC123" s="12"/>
      <c r="AD123" s="12"/>
      <c r="AE123" s="12"/>
    </row>
    <row r="124" spans="18:31" s="11" customFormat="1" ht="12.75">
      <c r="R124" s="12"/>
      <c r="S124" s="12"/>
      <c r="T124" s="12"/>
      <c r="U124" s="12"/>
      <c r="V124" s="12"/>
      <c r="W124" s="12"/>
      <c r="X124" s="12"/>
      <c r="Y124" s="12"/>
      <c r="Z124" s="12"/>
      <c r="AA124" s="12"/>
      <c r="AB124" s="12"/>
      <c r="AC124" s="12"/>
      <c r="AD124" s="12"/>
      <c r="AE124" s="12"/>
    </row>
    <row r="125" spans="18:31" s="11" customFormat="1" ht="12.75">
      <c r="R125" s="12"/>
      <c r="S125" s="12"/>
      <c r="T125" s="12"/>
      <c r="U125" s="12"/>
      <c r="V125" s="12"/>
      <c r="W125" s="12"/>
      <c r="X125" s="12"/>
      <c r="Y125" s="12"/>
      <c r="Z125" s="12"/>
      <c r="AA125" s="12"/>
      <c r="AB125" s="12"/>
      <c r="AC125" s="12"/>
      <c r="AD125" s="12"/>
      <c r="AE125" s="12"/>
    </row>
    <row r="126" spans="18:31" s="11" customFormat="1" ht="12.75">
      <c r="R126" s="12"/>
      <c r="S126" s="12"/>
      <c r="T126" s="12"/>
      <c r="U126" s="12"/>
      <c r="V126" s="12"/>
      <c r="W126" s="12"/>
      <c r="X126" s="12"/>
      <c r="Y126" s="12"/>
      <c r="Z126" s="12"/>
      <c r="AA126" s="12"/>
      <c r="AB126" s="12"/>
      <c r="AC126" s="12"/>
      <c r="AD126" s="12"/>
      <c r="AE126" s="12"/>
    </row>
    <row r="127" spans="18:31" s="11" customFormat="1" ht="12.75">
      <c r="R127" s="12"/>
      <c r="S127" s="12"/>
      <c r="T127" s="12"/>
      <c r="U127" s="12"/>
      <c r="V127" s="12"/>
      <c r="W127" s="12"/>
      <c r="X127" s="12"/>
      <c r="Y127" s="12"/>
      <c r="Z127" s="12"/>
      <c r="AA127" s="12"/>
      <c r="AB127" s="12"/>
      <c r="AC127" s="12"/>
      <c r="AD127" s="12"/>
      <c r="AE127" s="12"/>
    </row>
    <row r="128" spans="18:31" s="11" customFormat="1" ht="12.75">
      <c r="R128" s="12"/>
      <c r="S128" s="12"/>
      <c r="T128" s="12"/>
      <c r="U128" s="12"/>
      <c r="V128" s="12"/>
      <c r="W128" s="12"/>
      <c r="X128" s="12"/>
      <c r="Y128" s="12"/>
      <c r="Z128" s="12"/>
      <c r="AA128" s="12"/>
      <c r="AB128" s="12"/>
      <c r="AC128" s="12"/>
      <c r="AD128" s="12"/>
      <c r="AE128" s="12"/>
    </row>
    <row r="129" spans="18:31" s="11" customFormat="1" ht="12.75">
      <c r="R129" s="12"/>
      <c r="S129" s="12"/>
      <c r="T129" s="12"/>
      <c r="U129" s="12"/>
      <c r="V129" s="12"/>
      <c r="W129" s="12"/>
      <c r="X129" s="12"/>
      <c r="Y129" s="12"/>
      <c r="Z129" s="12"/>
      <c r="AA129" s="12"/>
      <c r="AB129" s="12"/>
      <c r="AC129" s="12"/>
      <c r="AD129" s="12"/>
      <c r="AE129" s="12"/>
    </row>
    <row r="130" spans="18:31" s="11" customFormat="1" ht="12.75">
      <c r="R130" s="12"/>
      <c r="S130" s="12"/>
      <c r="T130" s="12"/>
      <c r="U130" s="12"/>
      <c r="V130" s="12"/>
      <c r="W130" s="12"/>
      <c r="X130" s="12"/>
      <c r="Y130" s="12"/>
      <c r="Z130" s="12"/>
      <c r="AA130" s="12"/>
      <c r="AB130" s="12"/>
      <c r="AC130" s="12"/>
      <c r="AD130" s="12"/>
      <c r="AE130" s="12"/>
    </row>
    <row r="131" spans="18:31" s="11" customFormat="1" ht="12.75">
      <c r="R131" s="12"/>
      <c r="S131" s="12"/>
      <c r="T131" s="12"/>
      <c r="U131" s="12"/>
      <c r="V131" s="12"/>
      <c r="W131" s="12"/>
      <c r="X131" s="12"/>
      <c r="Y131" s="12"/>
      <c r="Z131" s="12"/>
      <c r="AA131" s="12"/>
      <c r="AB131" s="12"/>
      <c r="AC131" s="12"/>
      <c r="AD131" s="12"/>
      <c r="AE131" s="12"/>
    </row>
    <row r="132" spans="18:31" s="11" customFormat="1" ht="12.75">
      <c r="R132" s="12"/>
      <c r="S132" s="12"/>
      <c r="T132" s="12"/>
      <c r="U132" s="12"/>
      <c r="V132" s="12"/>
      <c r="W132" s="12"/>
      <c r="X132" s="12"/>
      <c r="Y132" s="12"/>
      <c r="Z132" s="12"/>
      <c r="AA132" s="12"/>
      <c r="AB132" s="12"/>
      <c r="AC132" s="12"/>
      <c r="AD132" s="12"/>
      <c r="AE132" s="12"/>
    </row>
    <row r="133" spans="18:31" s="11" customFormat="1" ht="12.75">
      <c r="R133" s="12"/>
      <c r="S133" s="12"/>
      <c r="T133" s="12"/>
      <c r="U133" s="12"/>
      <c r="V133" s="12"/>
      <c r="W133" s="12"/>
      <c r="X133" s="12"/>
      <c r="Y133" s="12"/>
      <c r="Z133" s="12"/>
      <c r="AA133" s="12"/>
      <c r="AB133" s="12"/>
      <c r="AC133" s="12"/>
      <c r="AD133" s="12"/>
      <c r="AE133" s="12"/>
    </row>
    <row r="134" spans="18:31" s="11" customFormat="1" ht="12.75">
      <c r="R134" s="12"/>
      <c r="S134" s="12"/>
      <c r="T134" s="12"/>
      <c r="U134" s="12"/>
      <c r="V134" s="12"/>
      <c r="W134" s="12"/>
      <c r="X134" s="12"/>
      <c r="Y134" s="12"/>
      <c r="Z134" s="12"/>
      <c r="AA134" s="12"/>
      <c r="AB134" s="12"/>
      <c r="AC134" s="12"/>
      <c r="AD134" s="12"/>
      <c r="AE134" s="12"/>
    </row>
    <row r="135" spans="18:31" s="11" customFormat="1" ht="12.75">
      <c r="R135" s="12"/>
      <c r="S135" s="12"/>
      <c r="T135" s="12"/>
      <c r="U135" s="12"/>
      <c r="V135" s="12"/>
      <c r="W135" s="12"/>
      <c r="X135" s="12"/>
      <c r="Y135" s="12"/>
      <c r="Z135" s="12"/>
      <c r="AA135" s="12"/>
      <c r="AB135" s="12"/>
      <c r="AC135" s="12"/>
      <c r="AD135" s="12"/>
      <c r="AE135" s="12"/>
    </row>
    <row r="136" spans="18:31" s="11" customFormat="1" ht="12.75">
      <c r="R136" s="12"/>
      <c r="S136" s="12"/>
      <c r="T136" s="12"/>
      <c r="U136" s="12"/>
      <c r="V136" s="12"/>
      <c r="W136" s="12"/>
      <c r="X136" s="12"/>
      <c r="Y136" s="12"/>
      <c r="Z136" s="12"/>
      <c r="AA136" s="12"/>
      <c r="AB136" s="12"/>
      <c r="AC136" s="12"/>
      <c r="AD136" s="12"/>
      <c r="AE136" s="12"/>
    </row>
    <row r="137" spans="18:31" s="11" customFormat="1" ht="12.75">
      <c r="R137" s="12"/>
      <c r="S137" s="12"/>
      <c r="T137" s="12"/>
      <c r="U137" s="12"/>
      <c r="V137" s="12"/>
      <c r="W137" s="12"/>
      <c r="X137" s="12"/>
      <c r="Y137" s="12"/>
      <c r="Z137" s="12"/>
      <c r="AA137" s="12"/>
      <c r="AB137" s="12"/>
      <c r="AC137" s="12"/>
      <c r="AD137" s="12"/>
      <c r="AE137" s="12"/>
    </row>
    <row r="138" spans="18:31" s="11" customFormat="1" ht="12.75">
      <c r="R138" s="12"/>
      <c r="S138" s="12"/>
      <c r="T138" s="12"/>
      <c r="U138" s="12"/>
      <c r="V138" s="12"/>
      <c r="W138" s="12"/>
      <c r="X138" s="12"/>
      <c r="Y138" s="12"/>
      <c r="Z138" s="12"/>
      <c r="AA138" s="12"/>
      <c r="AB138" s="12"/>
      <c r="AC138" s="12"/>
      <c r="AD138" s="12"/>
      <c r="AE138" s="12"/>
    </row>
    <row r="139" spans="18:31" s="11" customFormat="1" ht="12.75">
      <c r="R139" s="12"/>
      <c r="S139" s="12"/>
      <c r="T139" s="12"/>
      <c r="U139" s="12"/>
      <c r="V139" s="12"/>
      <c r="W139" s="12"/>
      <c r="X139" s="12"/>
      <c r="Y139" s="12"/>
      <c r="Z139" s="12"/>
      <c r="AA139" s="12"/>
      <c r="AB139" s="12"/>
      <c r="AC139" s="12"/>
      <c r="AD139" s="12"/>
      <c r="AE139" s="12"/>
    </row>
    <row r="140" spans="18:31" s="11" customFormat="1" ht="12.75">
      <c r="R140" s="12"/>
      <c r="S140" s="12"/>
      <c r="T140" s="12"/>
      <c r="U140" s="12"/>
      <c r="V140" s="12"/>
      <c r="W140" s="12"/>
      <c r="X140" s="12"/>
      <c r="Y140" s="12"/>
      <c r="Z140" s="12"/>
      <c r="AA140" s="12"/>
      <c r="AB140" s="12"/>
      <c r="AC140" s="12"/>
      <c r="AD140" s="12"/>
      <c r="AE140" s="12"/>
    </row>
    <row r="141" spans="18:31" s="11" customFormat="1" ht="12.75">
      <c r="R141" s="12"/>
      <c r="S141" s="12"/>
      <c r="T141" s="12"/>
      <c r="U141" s="12"/>
      <c r="V141" s="12"/>
      <c r="W141" s="12"/>
      <c r="X141" s="12"/>
      <c r="Y141" s="12"/>
      <c r="Z141" s="12"/>
      <c r="AA141" s="12"/>
      <c r="AB141" s="12"/>
      <c r="AC141" s="12"/>
      <c r="AD141" s="12"/>
      <c r="AE141" s="12"/>
    </row>
    <row r="142" spans="18:31" s="11" customFormat="1" ht="12.75">
      <c r="R142" s="12"/>
      <c r="S142" s="12"/>
      <c r="T142" s="12"/>
      <c r="U142" s="12"/>
      <c r="V142" s="12"/>
      <c r="W142" s="12"/>
      <c r="X142" s="12"/>
      <c r="Y142" s="12"/>
      <c r="Z142" s="12"/>
      <c r="AA142" s="12"/>
      <c r="AB142" s="12"/>
      <c r="AC142" s="12"/>
      <c r="AD142" s="12"/>
      <c r="AE142" s="12"/>
    </row>
    <row r="143" spans="18:31" s="11" customFormat="1" ht="12.75">
      <c r="R143" s="12"/>
      <c r="S143" s="12"/>
      <c r="T143" s="12"/>
      <c r="U143" s="12"/>
      <c r="V143" s="12"/>
      <c r="W143" s="12"/>
      <c r="X143" s="12"/>
      <c r="Y143" s="12"/>
      <c r="Z143" s="12"/>
      <c r="AA143" s="12"/>
      <c r="AB143" s="12"/>
      <c r="AC143" s="12"/>
      <c r="AD143" s="12"/>
      <c r="AE143" s="12"/>
    </row>
    <row r="144" spans="18:31" s="11" customFormat="1" ht="12.75">
      <c r="R144" s="12"/>
      <c r="S144" s="12"/>
      <c r="T144" s="12"/>
      <c r="U144" s="12"/>
      <c r="V144" s="12"/>
      <c r="W144" s="12"/>
      <c r="X144" s="12"/>
      <c r="Y144" s="12"/>
      <c r="Z144" s="12"/>
      <c r="AA144" s="12"/>
      <c r="AB144" s="12"/>
      <c r="AC144" s="12"/>
      <c r="AD144" s="12"/>
      <c r="AE144" s="12"/>
    </row>
    <row r="145" spans="18:31" s="11" customFormat="1" ht="12.75">
      <c r="R145" s="12"/>
      <c r="S145" s="12"/>
      <c r="T145" s="12"/>
      <c r="U145" s="12"/>
      <c r="V145" s="12"/>
      <c r="W145" s="12"/>
      <c r="X145" s="12"/>
      <c r="Y145" s="12"/>
      <c r="Z145" s="12"/>
      <c r="AA145" s="12"/>
      <c r="AB145" s="12"/>
      <c r="AC145" s="12"/>
      <c r="AD145" s="12"/>
      <c r="AE145" s="12"/>
    </row>
    <row r="146" spans="18:31" s="11" customFormat="1" ht="12.75">
      <c r="R146" s="12"/>
      <c r="S146" s="12"/>
      <c r="T146" s="12"/>
      <c r="U146" s="12"/>
      <c r="V146" s="12"/>
      <c r="W146" s="12"/>
      <c r="X146" s="12"/>
      <c r="Y146" s="12"/>
      <c r="Z146" s="12"/>
      <c r="AA146" s="12"/>
      <c r="AB146" s="12"/>
      <c r="AC146" s="12"/>
      <c r="AD146" s="12"/>
      <c r="AE146" s="12"/>
    </row>
    <row r="147" spans="18:31" s="11" customFormat="1" ht="12.75">
      <c r="R147" s="12"/>
      <c r="S147" s="12"/>
      <c r="T147" s="12"/>
      <c r="U147" s="12"/>
      <c r="V147" s="12"/>
      <c r="W147" s="12"/>
      <c r="X147" s="12"/>
      <c r="Y147" s="12"/>
      <c r="Z147" s="12"/>
      <c r="AA147" s="12"/>
      <c r="AB147" s="12"/>
      <c r="AC147" s="12"/>
      <c r="AD147" s="12"/>
      <c r="AE147" s="12"/>
    </row>
    <row r="148" spans="18:31" s="11" customFormat="1" ht="12.75">
      <c r="R148" s="12"/>
      <c r="S148" s="12"/>
      <c r="T148" s="12"/>
      <c r="U148" s="12"/>
      <c r="V148" s="12"/>
      <c r="W148" s="12"/>
      <c r="X148" s="12"/>
      <c r="Y148" s="12"/>
      <c r="Z148" s="12"/>
      <c r="AA148" s="12"/>
      <c r="AB148" s="12"/>
      <c r="AC148" s="12"/>
      <c r="AD148" s="12"/>
      <c r="AE148" s="12"/>
    </row>
    <row r="149" spans="18:31" s="11" customFormat="1" ht="12.75">
      <c r="R149" s="12"/>
      <c r="S149" s="12"/>
      <c r="T149" s="12"/>
      <c r="U149" s="12"/>
      <c r="V149" s="12"/>
      <c r="W149" s="12"/>
      <c r="X149" s="12"/>
      <c r="Y149" s="12"/>
      <c r="Z149" s="12"/>
      <c r="AA149" s="12"/>
      <c r="AB149" s="12"/>
      <c r="AC149" s="12"/>
      <c r="AD149" s="12"/>
      <c r="AE149" s="12"/>
    </row>
    <row r="150" spans="18:31" s="11" customFormat="1" ht="12.75">
      <c r="R150" s="12"/>
      <c r="S150" s="12"/>
      <c r="T150" s="12"/>
      <c r="U150" s="12"/>
      <c r="V150" s="12"/>
      <c r="W150" s="12"/>
      <c r="X150" s="12"/>
      <c r="Y150" s="12"/>
      <c r="Z150" s="12"/>
      <c r="AA150" s="12"/>
      <c r="AB150" s="12"/>
      <c r="AC150" s="12"/>
      <c r="AD150" s="12"/>
      <c r="AE150" s="12"/>
    </row>
    <row r="151" spans="18:31" s="11" customFormat="1" ht="12.75">
      <c r="R151" s="12"/>
      <c r="S151" s="12"/>
      <c r="T151" s="12"/>
      <c r="U151" s="12"/>
      <c r="V151" s="12"/>
      <c r="W151" s="12"/>
      <c r="X151" s="12"/>
      <c r="Y151" s="12"/>
      <c r="Z151" s="12"/>
      <c r="AA151" s="12"/>
      <c r="AB151" s="12"/>
      <c r="AC151" s="12"/>
      <c r="AD151" s="12"/>
      <c r="AE151" s="12"/>
    </row>
    <row r="152" spans="18:31" s="11" customFormat="1" ht="12.75">
      <c r="R152" s="12"/>
      <c r="S152" s="12"/>
      <c r="T152" s="12"/>
      <c r="U152" s="12"/>
      <c r="V152" s="12"/>
      <c r="W152" s="12"/>
      <c r="X152" s="12"/>
      <c r="Y152" s="12"/>
      <c r="Z152" s="12"/>
      <c r="AA152" s="12"/>
      <c r="AB152" s="12"/>
      <c r="AC152" s="12"/>
      <c r="AD152" s="12"/>
      <c r="AE152" s="12"/>
    </row>
    <row r="153" spans="18:31" s="11" customFormat="1" ht="12.75">
      <c r="R153" s="12"/>
      <c r="S153" s="12"/>
      <c r="T153" s="12"/>
      <c r="U153" s="12"/>
      <c r="V153" s="12"/>
      <c r="W153" s="12"/>
      <c r="X153" s="12"/>
      <c r="Y153" s="12"/>
      <c r="Z153" s="12"/>
      <c r="AA153" s="12"/>
      <c r="AB153" s="12"/>
      <c r="AC153" s="12"/>
      <c r="AD153" s="12"/>
      <c r="AE153" s="12"/>
    </row>
    <row r="154" spans="18:31" s="11" customFormat="1" ht="12.75">
      <c r="R154" s="12"/>
      <c r="S154" s="12"/>
      <c r="T154" s="12"/>
      <c r="U154" s="12"/>
      <c r="V154" s="12"/>
      <c r="W154" s="12"/>
      <c r="X154" s="12"/>
      <c r="Y154" s="12"/>
      <c r="Z154" s="12"/>
      <c r="AA154" s="12"/>
      <c r="AB154" s="12"/>
      <c r="AC154" s="12"/>
      <c r="AD154" s="12"/>
      <c r="AE154" s="12"/>
    </row>
    <row r="155" spans="18:31" s="11" customFormat="1" ht="12.75">
      <c r="R155" s="12"/>
      <c r="S155" s="12"/>
      <c r="T155" s="12"/>
      <c r="U155" s="12"/>
      <c r="V155" s="12"/>
      <c r="W155" s="12"/>
      <c r="X155" s="12"/>
      <c r="Y155" s="12"/>
      <c r="Z155" s="12"/>
      <c r="AA155" s="12"/>
      <c r="AB155" s="12"/>
      <c r="AC155" s="12"/>
      <c r="AD155" s="12"/>
      <c r="AE155" s="12"/>
    </row>
    <row r="156" spans="18:31" s="11" customFormat="1" ht="12.75">
      <c r="R156" s="12"/>
      <c r="S156" s="12"/>
      <c r="T156" s="12"/>
      <c r="U156" s="12"/>
      <c r="V156" s="12"/>
      <c r="W156" s="12"/>
      <c r="X156" s="12"/>
      <c r="Y156" s="12"/>
      <c r="Z156" s="12"/>
      <c r="AA156" s="12"/>
      <c r="AB156" s="12"/>
      <c r="AC156" s="12"/>
      <c r="AD156" s="12"/>
      <c r="AE156" s="12"/>
    </row>
    <row r="157" spans="18:31" s="11" customFormat="1" ht="12.75">
      <c r="R157" s="12"/>
      <c r="S157" s="12"/>
      <c r="T157" s="12"/>
      <c r="U157" s="12"/>
      <c r="V157" s="12"/>
      <c r="W157" s="12"/>
      <c r="X157" s="12"/>
      <c r="Y157" s="12"/>
      <c r="Z157" s="12"/>
      <c r="AA157" s="12"/>
      <c r="AB157" s="12"/>
      <c r="AC157" s="12"/>
      <c r="AD157" s="12"/>
      <c r="AE157" s="12"/>
    </row>
    <row r="158" spans="18:31" s="11" customFormat="1" ht="12.75">
      <c r="R158" s="12"/>
      <c r="S158" s="12"/>
      <c r="T158" s="12"/>
      <c r="U158" s="12"/>
      <c r="V158" s="12"/>
      <c r="W158" s="12"/>
      <c r="X158" s="12"/>
      <c r="Y158" s="12"/>
      <c r="Z158" s="12"/>
      <c r="AA158" s="12"/>
      <c r="AB158" s="12"/>
      <c r="AC158" s="12"/>
      <c r="AD158" s="12"/>
      <c r="AE158" s="12"/>
    </row>
    <row r="159" spans="18:31" s="11" customFormat="1" ht="12.75">
      <c r="R159" s="12"/>
      <c r="S159" s="12"/>
      <c r="T159" s="12"/>
      <c r="U159" s="12"/>
      <c r="V159" s="12"/>
      <c r="W159" s="12"/>
      <c r="X159" s="12"/>
      <c r="Y159" s="12"/>
      <c r="Z159" s="12"/>
      <c r="AA159" s="12"/>
      <c r="AB159" s="12"/>
      <c r="AC159" s="12"/>
      <c r="AD159" s="12"/>
      <c r="AE159" s="12"/>
    </row>
    <row r="160" spans="18:31" s="11" customFormat="1" ht="12.75">
      <c r="R160" s="12"/>
      <c r="S160" s="12"/>
      <c r="T160" s="12"/>
      <c r="U160" s="12"/>
      <c r="V160" s="12"/>
      <c r="W160" s="12"/>
      <c r="X160" s="12"/>
      <c r="Y160" s="12"/>
      <c r="Z160" s="12"/>
      <c r="AA160" s="12"/>
      <c r="AB160" s="12"/>
      <c r="AC160" s="12"/>
      <c r="AD160" s="12"/>
      <c r="AE160" s="12"/>
    </row>
    <row r="161" spans="18:31" s="11" customFormat="1" ht="12.75">
      <c r="R161" s="12"/>
      <c r="S161" s="12"/>
      <c r="T161" s="12"/>
      <c r="U161" s="12"/>
      <c r="V161" s="12"/>
      <c r="W161" s="12"/>
      <c r="X161" s="12"/>
      <c r="Y161" s="12"/>
      <c r="Z161" s="12"/>
      <c r="AA161" s="12"/>
      <c r="AB161" s="12"/>
      <c r="AC161" s="12"/>
      <c r="AD161" s="12"/>
      <c r="AE161" s="12"/>
    </row>
    <row r="162" spans="18:31" s="11" customFormat="1" ht="12.75">
      <c r="R162" s="12"/>
      <c r="S162" s="12"/>
      <c r="T162" s="12"/>
      <c r="U162" s="12"/>
      <c r="V162" s="12"/>
      <c r="W162" s="12"/>
      <c r="X162" s="12"/>
      <c r="Y162" s="12"/>
      <c r="Z162" s="12"/>
      <c r="AA162" s="12"/>
      <c r="AB162" s="12"/>
      <c r="AC162" s="12"/>
      <c r="AD162" s="12"/>
      <c r="AE162" s="12"/>
    </row>
    <row r="163" spans="18:31" s="11" customFormat="1" ht="12.75">
      <c r="R163" s="12"/>
      <c r="S163" s="12"/>
      <c r="T163" s="12"/>
      <c r="U163" s="12"/>
      <c r="V163" s="12"/>
      <c r="W163" s="12"/>
      <c r="X163" s="12"/>
      <c r="Y163" s="12"/>
      <c r="Z163" s="12"/>
      <c r="AA163" s="12"/>
      <c r="AB163" s="12"/>
      <c r="AC163" s="12"/>
      <c r="AD163" s="12"/>
      <c r="AE163" s="12"/>
    </row>
    <row r="164" spans="18:31" s="11" customFormat="1" ht="12.75">
      <c r="R164" s="12"/>
      <c r="S164" s="12"/>
      <c r="T164" s="12"/>
      <c r="U164" s="12"/>
      <c r="V164" s="12"/>
      <c r="W164" s="12"/>
      <c r="X164" s="12"/>
      <c r="Y164" s="12"/>
      <c r="Z164" s="12"/>
      <c r="AA164" s="12"/>
      <c r="AB164" s="12"/>
      <c r="AC164" s="12"/>
      <c r="AD164" s="12"/>
      <c r="AE164" s="12"/>
    </row>
    <row r="165" spans="18:31" s="11" customFormat="1" ht="12.75">
      <c r="R165" s="12"/>
      <c r="S165" s="12"/>
      <c r="T165" s="12"/>
      <c r="U165" s="12"/>
      <c r="V165" s="12"/>
      <c r="W165" s="12"/>
      <c r="X165" s="12"/>
      <c r="Y165" s="12"/>
      <c r="Z165" s="12"/>
      <c r="AA165" s="12"/>
      <c r="AB165" s="12"/>
      <c r="AC165" s="12"/>
      <c r="AD165" s="12"/>
      <c r="AE165" s="12"/>
    </row>
    <row r="166" spans="18:31" s="11" customFormat="1" ht="12.75">
      <c r="R166" s="12"/>
      <c r="S166" s="12"/>
      <c r="T166" s="12"/>
      <c r="U166" s="12"/>
      <c r="V166" s="12"/>
      <c r="W166" s="12"/>
      <c r="X166" s="12"/>
      <c r="Y166" s="12"/>
      <c r="Z166" s="12"/>
      <c r="AA166" s="12"/>
      <c r="AB166" s="12"/>
      <c r="AC166" s="12"/>
      <c r="AD166" s="12"/>
      <c r="AE166" s="12"/>
    </row>
    <row r="167" spans="18:31" s="11" customFormat="1" ht="12.75">
      <c r="R167" s="12"/>
      <c r="S167" s="12"/>
      <c r="T167" s="12"/>
      <c r="U167" s="12"/>
      <c r="V167" s="12"/>
      <c r="W167" s="12"/>
      <c r="X167" s="12"/>
      <c r="Y167" s="12"/>
      <c r="Z167" s="12"/>
      <c r="AA167" s="12"/>
      <c r="AB167" s="12"/>
      <c r="AC167" s="12"/>
      <c r="AD167" s="12"/>
      <c r="AE167" s="12"/>
    </row>
    <row r="168" spans="18:31" s="11" customFormat="1" ht="12.75">
      <c r="R168" s="12"/>
      <c r="S168" s="12"/>
      <c r="T168" s="12"/>
      <c r="U168" s="12"/>
      <c r="V168" s="12"/>
      <c r="W168" s="12"/>
      <c r="X168" s="12"/>
      <c r="Y168" s="12"/>
      <c r="Z168" s="12"/>
      <c r="AA168" s="12"/>
      <c r="AB168" s="12"/>
      <c r="AC168" s="12"/>
      <c r="AD168" s="12"/>
      <c r="AE168" s="12"/>
    </row>
    <row r="169" spans="18:31" s="11" customFormat="1" ht="12.75">
      <c r="R169" s="12"/>
      <c r="S169" s="12"/>
      <c r="T169" s="12"/>
      <c r="U169" s="12"/>
      <c r="V169" s="12"/>
      <c r="W169" s="12"/>
      <c r="X169" s="12"/>
      <c r="Y169" s="12"/>
      <c r="Z169" s="12"/>
      <c r="AA169" s="12"/>
      <c r="AB169" s="12"/>
      <c r="AC169" s="12"/>
      <c r="AD169" s="12"/>
      <c r="AE169" s="12"/>
    </row>
    <row r="170" spans="18:31" s="11" customFormat="1" ht="12.75">
      <c r="R170" s="12"/>
      <c r="S170" s="12"/>
      <c r="T170" s="12"/>
      <c r="U170" s="12"/>
      <c r="V170" s="12"/>
      <c r="W170" s="12"/>
      <c r="X170" s="12"/>
      <c r="Y170" s="12"/>
      <c r="Z170" s="12"/>
      <c r="AA170" s="12"/>
      <c r="AB170" s="12"/>
      <c r="AC170" s="12"/>
      <c r="AD170" s="12"/>
      <c r="AE170" s="12"/>
    </row>
    <row r="171" spans="18:31" s="11" customFormat="1" ht="12.75">
      <c r="R171" s="12"/>
      <c r="S171" s="12"/>
      <c r="T171" s="12"/>
      <c r="U171" s="12"/>
      <c r="V171" s="12"/>
      <c r="W171" s="12"/>
      <c r="X171" s="12"/>
      <c r="Y171" s="12"/>
      <c r="Z171" s="12"/>
      <c r="AA171" s="12"/>
      <c r="AB171" s="12"/>
      <c r="AC171" s="12"/>
      <c r="AD171" s="12"/>
      <c r="AE171" s="12"/>
    </row>
    <row r="172" spans="18:31" s="11" customFormat="1" ht="12.75">
      <c r="R172" s="12"/>
      <c r="S172" s="12"/>
      <c r="T172" s="12"/>
      <c r="U172" s="12"/>
      <c r="V172" s="12"/>
      <c r="W172" s="12"/>
      <c r="X172" s="12"/>
      <c r="Y172" s="12"/>
      <c r="Z172" s="12"/>
      <c r="AA172" s="12"/>
      <c r="AB172" s="12"/>
      <c r="AC172" s="12"/>
      <c r="AD172" s="12"/>
      <c r="AE172" s="12"/>
    </row>
    <row r="173" spans="18:31" s="11" customFormat="1" ht="12.75">
      <c r="R173" s="12"/>
      <c r="S173" s="12"/>
      <c r="T173" s="12"/>
      <c r="U173" s="12"/>
      <c r="V173" s="12"/>
      <c r="W173" s="12"/>
      <c r="X173" s="12"/>
      <c r="Y173" s="12"/>
      <c r="Z173" s="12"/>
      <c r="AA173" s="12"/>
      <c r="AB173" s="12"/>
      <c r="AC173" s="12"/>
      <c r="AD173" s="12"/>
      <c r="AE173" s="12"/>
    </row>
    <row r="174" spans="18:31" s="11" customFormat="1" ht="12.75">
      <c r="R174" s="12"/>
      <c r="S174" s="12"/>
      <c r="T174" s="12"/>
      <c r="U174" s="12"/>
      <c r="V174" s="12"/>
      <c r="W174" s="12"/>
      <c r="X174" s="12"/>
      <c r="Y174" s="12"/>
      <c r="Z174" s="12"/>
      <c r="AA174" s="12"/>
      <c r="AB174" s="12"/>
      <c r="AC174" s="12"/>
      <c r="AD174" s="12"/>
      <c r="AE174" s="12"/>
    </row>
    <row r="175" spans="4:31" s="11" customFormat="1" ht="12.75">
      <c r="D175" s="11">
        <v>42956.20206130605</v>
      </c>
      <c r="R175" s="12"/>
      <c r="S175" s="12"/>
      <c r="T175" s="12"/>
      <c r="U175" s="12"/>
      <c r="V175" s="12"/>
      <c r="W175" s="12"/>
      <c r="X175" s="12"/>
      <c r="Y175" s="12"/>
      <c r="Z175" s="12"/>
      <c r="AA175" s="12"/>
      <c r="AB175" s="12"/>
      <c r="AC175" s="12"/>
      <c r="AD175" s="12"/>
      <c r="AE175" s="12"/>
    </row>
    <row r="176" spans="4:31" s="11" customFormat="1" ht="12.75">
      <c r="D176" s="11">
        <v>74533.82305286486</v>
      </c>
      <c r="R176" s="12"/>
      <c r="S176" s="12"/>
      <c r="T176" s="12"/>
      <c r="U176" s="12"/>
      <c r="V176" s="12"/>
      <c r="W176" s="12"/>
      <c r="X176" s="12"/>
      <c r="Y176" s="12"/>
      <c r="Z176" s="12"/>
      <c r="AA176" s="12"/>
      <c r="AB176" s="12"/>
      <c r="AC176" s="12"/>
      <c r="AD176" s="12"/>
      <c r="AE176" s="12"/>
    </row>
    <row r="177" spans="4:31" s="11" customFormat="1" ht="12.75">
      <c r="D177" s="11">
        <v>47966.58304251545</v>
      </c>
      <c r="R177" s="12"/>
      <c r="S177" s="12"/>
      <c r="T177" s="12"/>
      <c r="U177" s="12"/>
      <c r="V177" s="12"/>
      <c r="W177" s="12"/>
      <c r="X177" s="12"/>
      <c r="Y177" s="12"/>
      <c r="Z177" s="12"/>
      <c r="AA177" s="12"/>
      <c r="AB177" s="12"/>
      <c r="AC177" s="12"/>
      <c r="AD177" s="12"/>
      <c r="AE177" s="12"/>
    </row>
    <row r="178" spans="18:31" s="11" customFormat="1" ht="12.75">
      <c r="R178" s="12"/>
      <c r="S178" s="12"/>
      <c r="T178" s="12"/>
      <c r="U178" s="12"/>
      <c r="V178" s="12"/>
      <c r="W178" s="12"/>
      <c r="X178" s="12"/>
      <c r="Y178" s="12"/>
      <c r="Z178" s="12"/>
      <c r="AA178" s="12"/>
      <c r="AB178" s="12"/>
      <c r="AC178" s="12"/>
      <c r="AD178" s="12"/>
      <c r="AE178" s="12"/>
    </row>
    <row r="179" spans="18:31" s="11" customFormat="1" ht="12.75">
      <c r="R179" s="12"/>
      <c r="S179" s="12"/>
      <c r="T179" s="12"/>
      <c r="U179" s="12"/>
      <c r="V179" s="12"/>
      <c r="W179" s="12"/>
      <c r="X179" s="12"/>
      <c r="Y179" s="12"/>
      <c r="Z179" s="12"/>
      <c r="AA179" s="12"/>
      <c r="AB179" s="12"/>
      <c r="AC179" s="12"/>
      <c r="AD179" s="12"/>
      <c r="AE179" s="12"/>
    </row>
    <row r="180" spans="18:31" s="11" customFormat="1" ht="12.75">
      <c r="R180" s="12"/>
      <c r="S180" s="12"/>
      <c r="T180" s="12"/>
      <c r="U180" s="12"/>
      <c r="V180" s="12"/>
      <c r="W180" s="12"/>
      <c r="X180" s="12"/>
      <c r="Y180" s="12"/>
      <c r="Z180" s="12"/>
      <c r="AA180" s="12"/>
      <c r="AB180" s="12"/>
      <c r="AC180" s="12"/>
      <c r="AD180" s="12"/>
      <c r="AE180" s="12"/>
    </row>
    <row r="181" spans="18:31" s="11" customFormat="1" ht="12.75">
      <c r="R181" s="12"/>
      <c r="S181" s="12"/>
      <c r="T181" s="12"/>
      <c r="U181" s="12"/>
      <c r="V181" s="12"/>
      <c r="W181" s="12"/>
      <c r="X181" s="12"/>
      <c r="Y181" s="12"/>
      <c r="Z181" s="12"/>
      <c r="AA181" s="12"/>
      <c r="AB181" s="12"/>
      <c r="AC181" s="12"/>
      <c r="AD181" s="12"/>
      <c r="AE181" s="12"/>
    </row>
    <row r="182" spans="18:31" s="11" customFormat="1" ht="12.75">
      <c r="R182" s="12"/>
      <c r="S182" s="12"/>
      <c r="T182" s="12"/>
      <c r="U182" s="12"/>
      <c r="V182" s="12"/>
      <c r="W182" s="12"/>
      <c r="X182" s="12"/>
      <c r="Y182" s="12"/>
      <c r="Z182" s="12"/>
      <c r="AA182" s="12"/>
      <c r="AB182" s="12"/>
      <c r="AC182" s="12"/>
      <c r="AD182" s="12"/>
      <c r="AE182" s="12"/>
    </row>
    <row r="183" spans="18:31" s="11" customFormat="1" ht="12.75">
      <c r="R183" s="12"/>
      <c r="S183" s="12"/>
      <c r="T183" s="12"/>
      <c r="U183" s="12"/>
      <c r="V183" s="12"/>
      <c r="W183" s="12"/>
      <c r="X183" s="12"/>
      <c r="Y183" s="12"/>
      <c r="Z183" s="12"/>
      <c r="AA183" s="12"/>
      <c r="AB183" s="12"/>
      <c r="AC183" s="12"/>
      <c r="AD183" s="12"/>
      <c r="AE183" s="12"/>
    </row>
    <row r="184" spans="18:31" s="11" customFormat="1" ht="12.75">
      <c r="R184" s="12"/>
      <c r="S184" s="12"/>
      <c r="T184" s="12"/>
      <c r="U184" s="12"/>
      <c r="V184" s="12"/>
      <c r="W184" s="12"/>
      <c r="X184" s="12"/>
      <c r="Y184" s="12"/>
      <c r="Z184" s="12"/>
      <c r="AA184" s="12"/>
      <c r="AB184" s="12"/>
      <c r="AC184" s="12"/>
      <c r="AD184" s="12"/>
      <c r="AE184" s="12"/>
    </row>
    <row r="185" spans="18:31" s="11" customFormat="1" ht="12.75">
      <c r="R185" s="12"/>
      <c r="S185" s="12"/>
      <c r="T185" s="12"/>
      <c r="U185" s="12"/>
      <c r="V185" s="12"/>
      <c r="W185" s="12"/>
      <c r="X185" s="12"/>
      <c r="Y185" s="12"/>
      <c r="Z185" s="12"/>
      <c r="AA185" s="12"/>
      <c r="AB185" s="12"/>
      <c r="AC185" s="12"/>
      <c r="AD185" s="12"/>
      <c r="AE185" s="12"/>
    </row>
    <row r="186" spans="18:31" s="11" customFormat="1" ht="12.75">
      <c r="R186" s="12"/>
      <c r="S186" s="12"/>
      <c r="T186" s="12"/>
      <c r="U186" s="12"/>
      <c r="V186" s="12"/>
      <c r="W186" s="12"/>
      <c r="X186" s="12"/>
      <c r="Y186" s="12"/>
      <c r="Z186" s="12"/>
      <c r="AA186" s="12"/>
      <c r="AB186" s="12"/>
      <c r="AC186" s="12"/>
      <c r="AD186" s="12"/>
      <c r="AE186" s="12"/>
    </row>
    <row r="187" spans="18:31" s="11" customFormat="1" ht="12.75">
      <c r="R187" s="12"/>
      <c r="S187" s="12"/>
      <c r="T187" s="12"/>
      <c r="U187" s="12"/>
      <c r="V187" s="12"/>
      <c r="W187" s="12"/>
      <c r="X187" s="12"/>
      <c r="Y187" s="12"/>
      <c r="Z187" s="12"/>
      <c r="AA187" s="12"/>
      <c r="AB187" s="12"/>
      <c r="AC187" s="12"/>
      <c r="AD187" s="12"/>
      <c r="AE187" s="12"/>
    </row>
    <row r="188" spans="18:31" s="11" customFormat="1" ht="12.75">
      <c r="R188" s="12"/>
      <c r="S188" s="12"/>
      <c r="T188" s="12"/>
      <c r="U188" s="12"/>
      <c r="V188" s="12"/>
      <c r="W188" s="12"/>
      <c r="X188" s="12"/>
      <c r="Y188" s="12"/>
      <c r="Z188" s="12"/>
      <c r="AA188" s="12"/>
      <c r="AB188" s="12"/>
      <c r="AC188" s="12"/>
      <c r="AD188" s="12"/>
      <c r="AE188" s="12"/>
    </row>
    <row r="189" spans="18:31" s="11" customFormat="1" ht="12.75">
      <c r="R189" s="12"/>
      <c r="S189" s="12"/>
      <c r="T189" s="12"/>
      <c r="U189" s="12"/>
      <c r="V189" s="12"/>
      <c r="W189" s="12"/>
      <c r="X189" s="12"/>
      <c r="Y189" s="12"/>
      <c r="Z189" s="12"/>
      <c r="AA189" s="12"/>
      <c r="AB189" s="12"/>
      <c r="AC189" s="12"/>
      <c r="AD189" s="12"/>
      <c r="AE189" s="12"/>
    </row>
    <row r="190" spans="18:31" s="11" customFormat="1" ht="12.75">
      <c r="R190" s="12"/>
      <c r="S190" s="12"/>
      <c r="T190" s="12"/>
      <c r="U190" s="12"/>
      <c r="V190" s="12"/>
      <c r="W190" s="12"/>
      <c r="X190" s="12"/>
      <c r="Y190" s="12"/>
      <c r="Z190" s="12"/>
      <c r="AA190" s="12"/>
      <c r="AB190" s="12"/>
      <c r="AC190" s="12"/>
      <c r="AD190" s="12"/>
      <c r="AE190" s="12"/>
    </row>
    <row r="191" ht="12.75">
      <c r="D191">
        <v>0.012695856023633375</v>
      </c>
    </row>
    <row r="266" ht="12.75">
      <c r="D266">
        <v>867.6558175561729</v>
      </c>
    </row>
    <row r="272" ht="12.75">
      <c r="D272">
        <v>253913.00350383046</v>
      </c>
    </row>
    <row r="284" ht="12.75">
      <c r="D284">
        <v>0.7327268653199195</v>
      </c>
    </row>
    <row r="375" ht="12.75">
      <c r="D375">
        <v>0.01824003775965188</v>
      </c>
    </row>
    <row r="376" ht="12.75">
      <c r="D376">
        <v>0.015801738601634568</v>
      </c>
    </row>
    <row r="382" ht="12.75">
      <c r="D382">
        <v>0.043247577041947996</v>
      </c>
    </row>
    <row r="387" ht="12.75">
      <c r="D387">
        <v>0.030237590149544892</v>
      </c>
    </row>
    <row r="388" ht="12.75">
      <c r="D388">
        <v>0.09258169380581714</v>
      </c>
    </row>
    <row r="395" ht="12.75">
      <c r="D395">
        <v>0.02333302162592924</v>
      </c>
    </row>
    <row r="397" ht="12.75">
      <c r="D397">
        <v>0.018333918242578046</v>
      </c>
    </row>
    <row r="401" ht="12.75">
      <c r="D401">
        <v>0.009235213447050805</v>
      </c>
    </row>
  </sheetData>
  <sheetProtection password="CAE9" sheet="1" objects="1" scenarios="1"/>
  <printOptions horizontalCentered="1"/>
  <pageMargins left="0.75" right="0.75" top="1" bottom="1" header="0.5" footer="0.5"/>
  <pageSetup fitToHeight="0" fitToWidth="1" horizontalDpi="300" verticalDpi="300" orientation="landscape" pageOrder="overThenDown" scale="66" r:id="rId5"/>
  <headerFooter alignWithMargins="0">
    <oddHeader>&amp;R&amp;G</oddHeader>
    <oddFooter>&amp;CDeveloped by Questor Consulting LLC&amp;R(561) 417-5515</oddFooter>
  </headerFooter>
  <rowBreaks count="1" manualBreakCount="1">
    <brk id="51" min="1" max="14"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Questor Consulting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Real Estate Valuation and Financial Feasibility Analysis</dc:title>
  <dc:subject/>
  <dc:creator>Will Ferrigno</dc:creator>
  <cp:keywords>Real Estate, Financial</cp:keywords>
  <dc:description/>
  <cp:lastModifiedBy>Olen Soifer</cp:lastModifiedBy>
  <cp:lastPrinted>2005-06-08T19:40:08Z</cp:lastPrinted>
  <dcterms:created xsi:type="dcterms:W3CDTF">2001-01-25T01:29:28Z</dcterms:created>
  <dcterms:modified xsi:type="dcterms:W3CDTF">2010-06-08T13:09:02Z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554022369</vt:i4>
  </property>
  <property fmtid="{D5CDD505-2E9C-101B-9397-08002B2CF9AE}" pid="3" name="_EmailSubject">
    <vt:lpwstr>Quantrix for Real Estate</vt:lpwstr>
  </property>
  <property fmtid="{D5CDD505-2E9C-101B-9397-08002B2CF9AE}" pid="4" name="_AuthorEmail">
    <vt:lpwstr>choule@quantrix.com</vt:lpwstr>
  </property>
  <property fmtid="{D5CDD505-2E9C-101B-9397-08002B2CF9AE}" pid="5" name="_AuthorEmailDisplayName">
    <vt:lpwstr>Chris Houle</vt:lpwstr>
  </property>
</Properties>
</file>